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<sst xmlns="http://schemas.openxmlformats.org/spreadsheetml/2006/main" count="23" uniqueCount="23">
  <si>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城陵矶临港高新产业园3#栋会议厅改造项目评审汇总表（复审）</t>
  </si>
  <si>
    <t>工程名称：城陵矶临港高新产业园3#栋会议厅改造</t>
  </si>
  <si>
    <t>单位﹕元</t>
  </si>
  <si>
    <t>序号</t>
  </si>
  <si>
    <t>单项工程名称</t>
  </si>
  <si>
    <t>送审金额</t>
  </si>
  <si>
    <t>评审软件计价金额</t>
  </si>
  <si>
    <t>按文件优惠评审最终金额</t>
  </si>
  <si>
    <t>核增+/核减金额</t>
  </si>
  <si>
    <t>核增/减率</t>
  </si>
  <si>
    <t>备注</t>
  </si>
  <si>
    <t>1</t>
  </si>
  <si>
    <t>改造加固工程</t>
  </si>
  <si>
    <t>其中绿色施工安全防护措施费、安全责任险、环境保护税、不可预见费不下浮，优惠10%。</t>
  </si>
  <si>
    <t>装饰工程</t>
  </si>
  <si>
    <t>其中绿色施工安全防护措施费、安全责任险、环境保护税、不可预见费不下浮，优惠15%。</t>
  </si>
  <si>
    <t>给排水工程</t>
  </si>
  <si>
    <t>消防水工程</t>
  </si>
  <si>
    <t>电气工程</t>
  </si>
  <si>
    <t>火灾报警工程</t>
  </si>
  <si>
    <t>暖通工程</t>
  </si>
  <si>
    <t>拆除工程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</si>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</sst>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?&quot;_-;\-* #,##0&quot;?&quot;_-;_-* &quot;-&quot;&quot;?&quot;_-;_-@_-"/>
    <numFmt numFmtId="177" formatCode="_-* #,##0.00&quot;?&quot;_-;\-* #,##0.00&quot;?&quot;_-;_-* &quot;-&quot;??&quot;?&quot;_-;_-@_-"/>
    <numFmt numFmtId="178" formatCode="_-* #,##0_餩._-;\-* #,##0_餩._-;_-* &quot;-&quot;_餩._-;_-@_-"/>
    <numFmt numFmtId="179" formatCode="_-* #,##0.00_餩._-;\-* #,##0.00_餩._-;_-* &quot;-&quot;??_餩._-;_-@_-"/>
    <numFmt numFmtId="180" formatCode="0.00_ "/>
  </numFmts>
  <fonts count="50">
    <font>
      <sz val="10"/>
      <color indexed="8"/>
      <name val="Arial"/>
      <family val="2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80" fontId="49" fillId="0" borderId="9" xfId="0" applyNumberFormat="1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9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workbookViewId="0" topLeftCell="B2">
      <selection activeCell="F8" sqref="F8"/>
    </sheetView>
  </sheetViews>
  <sheetFormatPr defaultColWidth="9.140625" defaultRowHeight="12.75"/>
  <cols>
    <col min="1" max="1" width="9.140625" style="0" hidden="1" customWidth="1"/>
    <col min="2" max="2" width="6.8515625" style="0" customWidth="1"/>
    <col min="3" max="3" width="19.57421875" style="0" customWidth="1"/>
    <col min="4" max="4" width="20.00390625" style="0" customWidth="1"/>
    <col min="5" max="5" width="16.00390625" style="0" customWidth="1"/>
    <col min="6" max="6" width="22.7109375" style="0" customWidth="1"/>
    <col min="7" max="7" width="19.8515625" style="0" customWidth="1"/>
    <col min="8" max="8" width="14.00390625" style="0" bestFit="1" customWidth="1"/>
    <col min="9" max="9" width="18.421875" style="0" customWidth="1"/>
    <col min="10" max="10" width="12.8515625" style="0" bestFit="1" customWidth="1"/>
  </cols>
  <sheetData>
    <row r="1" ht="409.5" customHeight="1" hidden="1"/>
    <row r="2" spans="2:9" ht="45" customHeight="1">
      <c r="B2" s="1" t="s">
        <v>0</v>
      </c>
      <c r="C2" s="1"/>
      <c r="D2" s="1"/>
      <c r="E2" s="1"/>
      <c r="F2" s="1"/>
      <c r="G2" s="1"/>
      <c r="H2" s="1"/>
      <c r="I2" s="1"/>
    </row>
    <row r="3" spans="2:9" ht="25.5" customHeight="1">
      <c r="B3" s="2" t="s">
        <v>1</v>
      </c>
      <c r="C3" s="2"/>
      <c r="D3" s="2"/>
      <c r="E3" s="2"/>
      <c r="F3" s="3"/>
      <c r="G3" s="4"/>
      <c r="H3" s="5" t="s">
        <v>2</v>
      </c>
      <c r="I3" s="5"/>
    </row>
    <row r="4" spans="2:9" ht="30" customHeight="1"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6" t="s">
        <v>8</v>
      </c>
      <c r="H4" s="9" t="s">
        <v>9</v>
      </c>
      <c r="I4" s="19" t="s">
        <v>10</v>
      </c>
    </row>
    <row r="5" spans="2:9" ht="64.5" customHeight="1">
      <c r="B5" s="10" t="s">
        <v>11</v>
      </c>
      <c r="C5" s="11" t="s">
        <v>12</v>
      </c>
      <c r="D5" s="12">
        <v>737495.469</v>
      </c>
      <c r="E5" s="13">
        <v>884965.94</v>
      </c>
      <c r="F5" s="13">
        <f>(E5-35704.05-31804.88)*0.9</f>
        <v>735711.3089999999</v>
      </c>
      <c r="G5" s="13">
        <f>F5-D5</f>
        <v>-1784.160000000149</v>
      </c>
      <c r="H5" s="14">
        <f>-G5/D5</f>
        <v>0.002419214863000262</v>
      </c>
      <c r="I5" s="20" t="s">
        <v>13</v>
      </c>
    </row>
    <row r="6" spans="2:9" ht="57.75" customHeight="1">
      <c r="B6" s="10">
        <v>2</v>
      </c>
      <c r="C6" s="10" t="s">
        <v>14</v>
      </c>
      <c r="D6" s="12">
        <v>458752.3694999999</v>
      </c>
      <c r="E6" s="12">
        <v>571062.26</v>
      </c>
      <c r="F6" s="13">
        <f>(E6-15281.81-26576.71)*0.85</f>
        <v>449823.179</v>
      </c>
      <c r="G6" s="13">
        <f aca="true" t="shared" si="0" ref="G6:G13">F6-D6</f>
        <v>-8929.19049999991</v>
      </c>
      <c r="H6" s="14">
        <f aca="true" t="shared" si="1" ref="H6:H13">-G6/D6</f>
        <v>0.019464074942505363</v>
      </c>
      <c r="I6" s="21" t="s">
        <v>15</v>
      </c>
    </row>
    <row r="7" spans="2:9" ht="30" customHeight="1">
      <c r="B7" s="10">
        <v>3</v>
      </c>
      <c r="C7" s="10" t="s">
        <v>16</v>
      </c>
      <c r="D7" s="12">
        <v>4137.409</v>
      </c>
      <c r="E7" s="15">
        <v>5253.36</v>
      </c>
      <c r="F7" s="13">
        <f>(E7-385.82)*0.85</f>
        <v>4137.409</v>
      </c>
      <c r="G7" s="13">
        <f t="shared" si="0"/>
        <v>0</v>
      </c>
      <c r="H7" s="14">
        <f t="shared" si="1"/>
        <v>0</v>
      </c>
      <c r="I7" s="22"/>
    </row>
    <row r="8" spans="2:9" ht="30" customHeight="1">
      <c r="B8" s="10">
        <v>4</v>
      </c>
      <c r="C8" s="10" t="s">
        <v>17</v>
      </c>
      <c r="D8" s="12">
        <v>32325.763499999997</v>
      </c>
      <c r="E8" s="15">
        <v>41151.79</v>
      </c>
      <c r="F8" s="13">
        <f>(E8-1448.59-1910.53)*0.85</f>
        <v>32123.769500000002</v>
      </c>
      <c r="G8" s="13">
        <f t="shared" si="0"/>
        <v>-201.99399999999514</v>
      </c>
      <c r="H8" s="14">
        <f t="shared" si="1"/>
        <v>0.006248700050038885</v>
      </c>
      <c r="I8" s="22"/>
    </row>
    <row r="9" spans="2:9" ht="30" customHeight="1">
      <c r="B9" s="10">
        <v>5</v>
      </c>
      <c r="C9" s="10" t="s">
        <v>18</v>
      </c>
      <c r="D9" s="12">
        <v>67746.8105</v>
      </c>
      <c r="E9" s="15">
        <v>81871.8</v>
      </c>
      <c r="F9" s="13">
        <f>(E9-1745.54-3875.8)*0.85</f>
        <v>64812.891</v>
      </c>
      <c r="G9" s="13">
        <f t="shared" si="0"/>
        <v>-2933.9195000000036</v>
      </c>
      <c r="H9" s="14">
        <f t="shared" si="1"/>
        <v>0.043307123661563425</v>
      </c>
      <c r="I9" s="22"/>
    </row>
    <row r="10" spans="2:9" ht="30" customHeight="1">
      <c r="B10" s="10">
        <v>6</v>
      </c>
      <c r="C10" s="10" t="s">
        <v>19</v>
      </c>
      <c r="D10" s="12">
        <v>16755.0215</v>
      </c>
      <c r="E10" s="15">
        <v>20321.86</v>
      </c>
      <c r="F10" s="13">
        <f>(E10-900.65-933.7)*0.85</f>
        <v>15714.383499999998</v>
      </c>
      <c r="G10" s="13">
        <f t="shared" si="0"/>
        <v>-1040.6380000000008</v>
      </c>
      <c r="H10" s="14">
        <f t="shared" si="1"/>
        <v>0.06210902206243071</v>
      </c>
      <c r="I10" s="22"/>
    </row>
    <row r="11" spans="2:9" ht="30" customHeight="1">
      <c r="B11" s="10">
        <v>7</v>
      </c>
      <c r="C11" s="10" t="s">
        <v>20</v>
      </c>
      <c r="D11" s="12">
        <v>352165.421</v>
      </c>
      <c r="E11" s="15">
        <v>436688.1</v>
      </c>
      <c r="F11" s="13">
        <f>(E11-6323.13-20655)*0.85</f>
        <v>348253.47449999995</v>
      </c>
      <c r="G11" s="13">
        <f t="shared" si="0"/>
        <v>-3911.94650000002</v>
      </c>
      <c r="H11" s="14">
        <f t="shared" si="1"/>
        <v>0.011108264090471337</v>
      </c>
      <c r="I11" s="22"/>
    </row>
    <row r="12" spans="2:9" ht="30" customHeight="1">
      <c r="B12" s="10">
        <v>8</v>
      </c>
      <c r="C12" s="10" t="s">
        <v>21</v>
      </c>
      <c r="D12" s="12">
        <v>1786.1899999999996</v>
      </c>
      <c r="E12" s="15">
        <v>2308.41</v>
      </c>
      <c r="F12" s="13">
        <f>(E12-207.01)*0.85</f>
        <v>1786.1899999999996</v>
      </c>
      <c r="G12" s="13">
        <f t="shared" si="0"/>
        <v>0</v>
      </c>
      <c r="H12" s="14">
        <f t="shared" si="1"/>
        <v>0</v>
      </c>
      <c r="I12" s="23"/>
    </row>
    <row r="13" spans="2:9" ht="30" customHeight="1">
      <c r="B13" s="10" t="s">
        <v>22</v>
      </c>
      <c r="C13" s="10"/>
      <c r="D13" s="16">
        <f>SUM(D5:D12)</f>
        <v>1671164.454</v>
      </c>
      <c r="E13" s="16">
        <f>SUM(E5:E12)</f>
        <v>2043623.5200000003</v>
      </c>
      <c r="F13" s="16">
        <f>SUM(F5:F12)</f>
        <v>1652362.6054999998</v>
      </c>
      <c r="G13" s="17">
        <f t="shared" si="0"/>
        <v>-18801.84850000008</v>
      </c>
      <c r="H13" s="18">
        <f t="shared" si="1"/>
        <v>0.011250747019539037</v>
      </c>
      <c r="I13" s="20"/>
    </row>
  </sheetData>
  <sheetProtection/>
  <mergeCells count="5">
    <mergeCell ref="B2:I2"/>
    <mergeCell ref="B3:E3"/>
    <mergeCell ref="H3:I3"/>
    <mergeCell ref="B13:C13"/>
    <mergeCell ref="I6:I12"/>
  </mergeCells>
  <printOptions/>
  <pageMargins left="0.61" right="0.41" top="0.59" bottom="0.59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池塘在水下</cp:lastModifiedBy>
  <dcterms:created xsi:type="dcterms:W3CDTF">2018-03-21T02:12:54Z</dcterms:created>
  <dcterms:modified xsi:type="dcterms:W3CDTF">2022-12-15T08:25:43Z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3EC9450B2961429484437B99DD9F91EA</vt:lpwstr>
  </property>
</Properties>
</file>