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幕墙工程材料计算" sheetId="1" r:id="rId1"/>
  </sheets>
  <definedNames>
    <definedName name="ckQcTy" localSheetId="0">"1"</definedName>
    <definedName name="dyblist" localSheetId="0">"PGQgaUdibD0iMSIvPg=="</definedName>
    <definedName name="fdbl" localSheetId="0">'幕墙工程材料计算'!#REF!</definedName>
    <definedName name="fdbw" localSheetId="0">'幕墙工程材料计算'!#REF!</definedName>
    <definedName name="fdbz" localSheetId="0">'幕墙工程材料计算'!$H$3</definedName>
    <definedName name="fddq" localSheetId="0">'幕墙工程材料计算'!#REF!</definedName>
    <definedName name="fddw" localSheetId="0">'幕墙工程材料计算'!$D$3</definedName>
    <definedName name="fdgcl" localSheetId="0">'幕墙工程材料计算'!$G$3</definedName>
    <definedName name="fdgjs" localSheetId="0">'幕墙工程材料计算'!$E$3</definedName>
    <definedName name="fdgs" localSheetId="0">'幕墙工程材料计算'!$F$3</definedName>
    <definedName name="fdHzXsl" localSheetId="0">""</definedName>
    <definedName name="fdHzYsl" localSheetId="0">""</definedName>
    <definedName name="fdmc" localSheetId="0">'幕墙工程材料计算'!$B$3</definedName>
    <definedName name="fdSsLst" localSheetId="0">'幕墙工程材料计算'!$F$3</definedName>
    <definedName name="fdxh" localSheetId="0">'幕墙工程材料计算'!$A$3</definedName>
    <definedName name="fdxmtz" localSheetId="0">'幕墙工程材料计算'!$C$3</definedName>
    <definedName name="fdZdtj" localSheetId="0">'幕墙工程材料计算'!$G$3</definedName>
    <definedName name="gssz.1" localSheetId="0">"PGQ+PHIgbj0iKtDQIiBzZWw9IiIgYmFjaz0iMTY3NzcxNjQiIENvbG9yPSIwIiBCb2xkPSIiLz48ciBuPSIqKtDQIi8+PHIgbj0iKioq0NAiLz48ciBuPSIqKioq0NAiLz48ciBuPSIqKioqKtDQIi8+PHIgbj0iKioqKioq0NAiLz48ciBuPSIqKioqKioq0NAiLz48ciBuPSIqKioqKioqKtDQIi8+PHIgbj0iKioqKioq"</definedName>
    <definedName name="gssz.2" localSheetId="0">"Kioq0NAiLz48ciBuPSIqKioqKioqKioq0NAiLz48ciBuPSKhxtDQIiBzZWw9IiIgYmFjaz0iMTAwOTI1NDMiIENvbG9yPSIwIi8+PHIgbj0i0KG8xtDQIiBzZWw9IiIgYmFjaz0iMTY3NzcyMTUiIENvbG9yPSIwIiBCb2xkPSIiLz48ciBuPSLSu7y20PK6xdDQIi8+PHIgbj0i0PK6xdDQIi8+PHIgbj0ix+W1pdDQIi8+"</definedName>
    <definedName name="gssz.3" localSheetId="0">"PHIgbj0itqi27tDQIi8+PHIgbj0i16LKzdDQIi8+PC9kPg=="</definedName>
    <definedName name="hdrow" localSheetId="0">'幕墙工程材料计算'!$3:$3</definedName>
    <definedName name="hjj" localSheetId="0">"6"</definedName>
    <definedName name="IsYsjss" localSheetId="0">"0"</definedName>
    <definedName name="_xlnm.Print_Titles" localSheetId="0">'幕墙工程材料计算'!$2:$3</definedName>
    <definedName name="SkipSsz" localSheetId="0">"0"</definedName>
    <definedName name="sxlg10.1" localSheetId="0">sxlg='幕墙工程材料计算'!$H1="57A1C23EFD005FA250A3F84DBE"</definedName>
    <definedName name="sxlg5.1" localSheetId="0">sxlg='幕墙工程材料计算'!$D1="7B001040514D536E1E2130344818094340199F18D5F422D49A1988911598E72CC29302D7C45493B150BDE8299FA641BA996D89FD6BA1AA6E4605C1816AFB9E2FE0D15A7012EFA72BC1F978256D8DD070B6CE22E5DA7087AC47C6B54FD4C93EF1"</definedName>
    <definedName name="sxlg6.1" localSheetId="0">sxlg='幕墙工程材料计算'!$E1="265C53420D0E5231017F6F2A10461F12035A1F421A10"</definedName>
    <definedName name="sxlg9.1" localSheetId="0">sxlg='幕墙工程材料计算'!#REF!="2A2531CDEC310450F70D1A5C67306A607028623C657F2D341E671663322A131A67095D70323E6D3602150B5A72202E2B727C0B6E1133317E2A20786642"</definedName>
    <definedName name="wzhh" localSheetId="0">"自动换行"</definedName>
    <definedName name="XhTj" localSheetId="0">"1"</definedName>
    <definedName name="zdhg" localSheetId="0">""</definedName>
    <definedName name="编制单位">""</definedName>
    <definedName name="编制人">""</definedName>
    <definedName name="编制日期">"2022年03月17日"</definedName>
    <definedName name="层数高度">""</definedName>
    <definedName name="工程类别">""</definedName>
    <definedName name="工程名称">"一期幕墙工程量"</definedName>
    <definedName name="建设单位">""</definedName>
    <definedName name="建筑面积">""</definedName>
    <definedName name="结构形式">""</definedName>
    <definedName name="设计单位">""</definedName>
    <definedName name="审核单位">""</definedName>
  </definedNames>
  <calcPr fullCalcOnLoad="1" fullPrecision="0"/>
</workbook>
</file>

<file path=xl/sharedStrings.xml><?xml version="1.0" encoding="utf-8"?>
<sst xmlns="http://schemas.openxmlformats.org/spreadsheetml/2006/main" count="251" uniqueCount="136">
  <si>
    <t>幕墙工程材料计算</t>
  </si>
  <si>
    <t>序号</t>
  </si>
  <si>
    <t>项目名称</t>
  </si>
  <si>
    <t>规格特征</t>
  </si>
  <si>
    <t>单位</t>
  </si>
  <si>
    <t>线密度</t>
  </si>
  <si>
    <t>数量</t>
  </si>
  <si>
    <t>工程量</t>
  </si>
  <si>
    <t>备注</t>
  </si>
  <si>
    <t>一</t>
  </si>
  <si>
    <t>铝合金型材（幕墙）</t>
  </si>
  <si>
    <t>1</t>
  </si>
  <si>
    <t>铝合金立柱</t>
  </si>
  <si>
    <t>编号：XC001
材质要求：6063-T6
表面处理：粉末喷涂</t>
  </si>
  <si>
    <t>kg</t>
  </si>
  <si>
    <t>2</t>
  </si>
  <si>
    <t>铝合金套芯</t>
  </si>
  <si>
    <t>编号：XC002
材质要求：6063-T5
表面处理：阳极氧化</t>
  </si>
  <si>
    <t>3</t>
  </si>
  <si>
    <t>铝合金压块（无装饰大线条）</t>
  </si>
  <si>
    <t>编号：XC003
材质要求：6063-T5
表面处理：阳极氧化</t>
  </si>
  <si>
    <t>4</t>
  </si>
  <si>
    <t>铝合金扣盖（无装饰大线条）</t>
  </si>
  <si>
    <t>编号：XC004
材质要求：6063-T5
表面处理：氟碳喷涂</t>
  </si>
  <si>
    <t>5</t>
  </si>
  <si>
    <t>铝合金横梁</t>
  </si>
  <si>
    <t>编号：XC005
材质要求：6063-T5
表面处理：粉末喷涂</t>
  </si>
  <si>
    <t>6</t>
  </si>
  <si>
    <t>铝合金横梁扣盖</t>
  </si>
  <si>
    <t>编号：XC006
材质要求：6063-T5
表面处理：粉末喷涂</t>
  </si>
  <si>
    <t>7</t>
  </si>
  <si>
    <t>铝合金装饰线条扣盖</t>
  </si>
  <si>
    <t>编号：XC007
材质要求：6063-T5
表面处理：氟碳喷涂</t>
  </si>
  <si>
    <t>8</t>
  </si>
  <si>
    <t>转角压块</t>
  </si>
  <si>
    <t>编号：XC008
材质要求：6063-T6
表面处理：阳极氧化</t>
  </si>
  <si>
    <t>9</t>
  </si>
  <si>
    <t>铝合金窗扇</t>
  </si>
  <si>
    <t>编号：XC009
材质要求：6063-T5
表面处理：粉末喷涂</t>
  </si>
  <si>
    <t>10</t>
  </si>
  <si>
    <t>铝合金窗框</t>
  </si>
  <si>
    <t>编号：XC010
材质要求：6063-T6
表面处理：粉末喷涂</t>
  </si>
  <si>
    <t>11</t>
  </si>
  <si>
    <t>铝合金封边</t>
  </si>
  <si>
    <t>编号：XC011
材质要求：6063-T5
表面处理：粉末喷涂</t>
  </si>
  <si>
    <t>12</t>
  </si>
  <si>
    <t>铝合金转角立柱压块</t>
  </si>
  <si>
    <t>编号：XC012
材质要求：6063-T5
表面处理：氟碳喷涂</t>
  </si>
  <si>
    <t>13</t>
  </si>
  <si>
    <t>铝合金大装饰条压块</t>
  </si>
  <si>
    <t>编号：XC013
材质要求：6063-T5
表面处理：阳极氧化</t>
  </si>
  <si>
    <t>14</t>
  </si>
  <si>
    <t>铝合金百叶框</t>
  </si>
  <si>
    <t>编号：XC014
材质要求：6063-T5
表面处理：粉末喷涂</t>
  </si>
  <si>
    <t>15</t>
  </si>
  <si>
    <t>铝合金门压线</t>
  </si>
  <si>
    <t>编号：XC015
材质要求：6063-T5
表面处理：粉末喷涂</t>
  </si>
  <si>
    <t>16</t>
  </si>
  <si>
    <t>铝合金门框</t>
  </si>
  <si>
    <t>编号：XC016
材质要求：6063-T5
表面处理：粉末喷涂</t>
  </si>
  <si>
    <t>17</t>
  </si>
  <si>
    <t>铝合金门玻压线</t>
  </si>
  <si>
    <t>编号：XC017
材质要求：6063-T5
表面处理：粉末喷涂</t>
  </si>
  <si>
    <t>18</t>
  </si>
  <si>
    <t>铝合金百叶托马</t>
  </si>
  <si>
    <t>编号：XC018
材质要求：6063-T5
表面处理：粉末喷涂</t>
  </si>
  <si>
    <t>19</t>
  </si>
  <si>
    <t>铝合金百叶边框</t>
  </si>
  <si>
    <t>编号：XC019
材质要求：6063-T5
表面处理：粉末喷涂</t>
  </si>
  <si>
    <t>20</t>
  </si>
  <si>
    <t>编号：XC020
材质要求：6063-T5
表面处理：粉末喷涂</t>
  </si>
  <si>
    <t>21</t>
  </si>
  <si>
    <t>铝合金百叶</t>
  </si>
  <si>
    <t>编号：XC021
材质要求：6063-T5
表面处理：粉末喷涂</t>
  </si>
  <si>
    <t>22</t>
  </si>
  <si>
    <t>编号：XC022
材质要求：6063-T5
表面处理：粉末喷涂</t>
  </si>
  <si>
    <t>23</t>
  </si>
  <si>
    <t>铝角码</t>
  </si>
  <si>
    <t>编号：XC023
材质要求：6063-T5
表面处理：阳极氧化</t>
  </si>
  <si>
    <t>24</t>
  </si>
  <si>
    <t>编号：XC024
材质要求：6063-T5
表面处理：阳极氧化</t>
  </si>
  <si>
    <t>25</t>
  </si>
  <si>
    <t>铝合金大装饰条</t>
  </si>
  <si>
    <t>编号：XC025
材质要求：6063-T6
表面处理：氟碳喷涂</t>
  </si>
  <si>
    <t>26</t>
  </si>
  <si>
    <t>铝合金转角立柱</t>
  </si>
  <si>
    <t>编号：XC026
材质要求：6063-T6
表面处理：粉末喷涂</t>
  </si>
  <si>
    <r>
      <t>2</t>
    </r>
    <r>
      <rPr>
        <sz val="9"/>
        <rFont val="宋体"/>
        <family val="0"/>
      </rPr>
      <t>7</t>
    </r>
  </si>
  <si>
    <t>铝合金窗副框</t>
  </si>
  <si>
    <r>
      <t>编号：XC02</t>
    </r>
    <r>
      <rPr>
        <sz val="9"/>
        <rFont val="宋体"/>
        <family val="0"/>
      </rPr>
      <t>7</t>
    </r>
    <r>
      <rPr>
        <sz val="9"/>
        <rFont val="宋体"/>
        <family val="0"/>
      </rPr>
      <t xml:space="preserve">
材质要求：6063-T6
表面处理：粉末喷涂</t>
    </r>
  </si>
  <si>
    <r>
      <t>2</t>
    </r>
    <r>
      <rPr>
        <sz val="9"/>
        <rFont val="宋体"/>
        <family val="0"/>
      </rPr>
      <t>8</t>
    </r>
  </si>
  <si>
    <t>30*20*1.0方通</t>
  </si>
  <si>
    <t>编号：30*20*1.0方通
材质要求：6063-T5
表面处理：粉末喷涂</t>
  </si>
  <si>
    <r>
      <t>2</t>
    </r>
    <r>
      <rPr>
        <sz val="9"/>
        <rFont val="宋体"/>
        <family val="0"/>
      </rPr>
      <t>9</t>
    </r>
  </si>
  <si>
    <t>50*50*4铝槽加强助</t>
  </si>
  <si>
    <t>编号：50*50*4铝槽加强助
材质要求：6063-T5
表面处理：粉末喷涂</t>
  </si>
  <si>
    <t>合计</t>
  </si>
  <si>
    <t>二</t>
  </si>
  <si>
    <t>玻璃（幕墙）</t>
  </si>
  <si>
    <t>6mmLOW-E黄色彩釉+12A+6mm中空钢化玻璃</t>
  </si>
  <si>
    <t>1200*1050</t>
  </si>
  <si>
    <t>m2</t>
  </si>
  <si>
    <t>1400*1050</t>
  </si>
  <si>
    <t>1200*950</t>
  </si>
  <si>
    <t>1400*950</t>
  </si>
  <si>
    <t>1200*2500</t>
  </si>
  <si>
    <t>1400*2500</t>
  </si>
  <si>
    <t>1400*1300</t>
  </si>
  <si>
    <t>1400*1200悬开</t>
  </si>
  <si>
    <t>1400*1300悬开</t>
  </si>
  <si>
    <t>500*1050</t>
  </si>
  <si>
    <t>500*950</t>
  </si>
  <si>
    <t>500*2500</t>
  </si>
  <si>
    <t>1400*1250</t>
  </si>
  <si>
    <t>1400*1850</t>
  </si>
  <si>
    <t>1400*2400</t>
  </si>
  <si>
    <t>6mm浅蓝色LOW-E+12A+白玻6mm中空钢化玻璃</t>
  </si>
  <si>
    <t>1200*1250</t>
  </si>
  <si>
    <t>1200*1850</t>
  </si>
  <si>
    <t>1200*2400</t>
  </si>
  <si>
    <t>1200*1580</t>
  </si>
  <si>
    <t>1400*1580</t>
  </si>
  <si>
    <t>1200*1450</t>
  </si>
  <si>
    <t>1400*1450</t>
  </si>
  <si>
    <t>1200*900</t>
  </si>
  <si>
    <t>1400*900</t>
  </si>
  <si>
    <t>500*1580</t>
  </si>
  <si>
    <t>500*1450</t>
  </si>
  <si>
    <t>500*900</t>
  </si>
  <si>
    <t>1400*1450悬开</t>
  </si>
  <si>
    <t>6mm浅蓝色LOW-E+12A+白玻6mm中空钢化玻璃 防爆</t>
  </si>
  <si>
    <t>救援窗</t>
  </si>
  <si>
    <t>6mm浅蓝色LOW-E+12A+白玻6mm中空钢化玻璃 防火玻璃</t>
  </si>
  <si>
    <t>配电室</t>
  </si>
  <si>
    <t>750*2400</t>
  </si>
  <si>
    <t>650*2400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</si>
</sst>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#"/>
    <numFmt numFmtId="177" formatCode="0_);[Red]\(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177" fontId="2" fillId="0" borderId="10" xfId="64" applyNumberFormat="1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</cellStyles>
  <dxfs count="3">
    <dxf>
      <font>
        <b/>
        <i val="0"/>
        <strike val="0"/>
      </font>
      <fill>
        <patternFill patternType="solid">
          <fgColor indexed="65"/>
          <bgColor rgb="FFCCFFFF"/>
        </patternFill>
      </fill>
      <border/>
    </dxf>
    <dxf>
      <fill>
        <patternFill patternType="solid">
          <fgColor indexed="65"/>
          <bgColor rgb="FFFFFF99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tabSelected="1" workbookViewId="0" topLeftCell="A1">
      <pane ySplit="3" topLeftCell="A29" activePane="bottomLeft" state="frozen"/>
      <selection pane="bottomLeft" activeCell="L10" sqref="L10"/>
    </sheetView>
  </sheetViews>
  <sheetFormatPr defaultColWidth="8.75390625" defaultRowHeight="14.25"/>
  <cols>
    <col min="1" max="1" width="9.00390625" style="3" customWidth="1"/>
    <col min="2" max="2" width="15.625" style="4" customWidth="1"/>
    <col min="3" max="3" width="20.00390625" style="4" customWidth="1"/>
    <col min="4" max="4" width="4.25390625" style="5" customWidth="1"/>
    <col min="5" max="5" width="9.75390625" style="6" customWidth="1"/>
    <col min="6" max="6" width="13.75390625" style="3" customWidth="1"/>
    <col min="7" max="7" width="9.50390625" style="7" customWidth="1"/>
    <col min="8" max="8" width="7.00390625" style="3" customWidth="1"/>
    <col min="9" max="10" width="9.00390625" style="8" bestFit="1" customWidth="1"/>
    <col min="11" max="11" width="12.25390625" style="8" customWidth="1"/>
    <col min="12" max="18" width="9.00390625" style="8" bestFit="1" customWidth="1"/>
    <col min="19" max="16384" width="8.75390625" style="8" customWidth="1"/>
  </cols>
  <sheetData>
    <row r="1" spans="1:8" ht="22.5">
      <c r="A1" s="9" t="s">
        <v>0</v>
      </c>
      <c r="B1" s="10"/>
      <c r="C1" s="10"/>
      <c r="D1" s="10"/>
      <c r="E1" s="10"/>
      <c r="F1" s="10"/>
      <c r="G1" s="10"/>
      <c r="H1" s="11"/>
    </row>
    <row r="2" spans="1:8" s="1" customFormat="1" ht="11.25">
      <c r="A2" s="12"/>
      <c r="B2" s="12"/>
      <c r="C2" s="12"/>
      <c r="D2" s="12"/>
      <c r="E2" s="13"/>
      <c r="F2" s="13"/>
      <c r="G2" s="13"/>
      <c r="H2" s="12"/>
    </row>
    <row r="3" spans="1:8" s="2" customFormat="1" ht="12">
      <c r="A3" s="14" t="s">
        <v>1</v>
      </c>
      <c r="B3" s="14" t="s">
        <v>2</v>
      </c>
      <c r="C3" s="14" t="s">
        <v>3</v>
      </c>
      <c r="D3" s="15" t="s">
        <v>4</v>
      </c>
      <c r="E3" s="16" t="s">
        <v>5</v>
      </c>
      <c r="F3" s="14" t="s">
        <v>6</v>
      </c>
      <c r="G3" s="17" t="s">
        <v>7</v>
      </c>
      <c r="H3" s="14" t="s">
        <v>8</v>
      </c>
    </row>
    <row r="4" spans="9:13" ht="12">
      <c r="I4" s="21">
        <f>G6+G15+G31+G32</f>
        <v>28772</v>
      </c>
      <c r="J4" s="21">
        <f>G7+G8+G28+G29</f>
        <v>13954</v>
      </c>
      <c r="K4" s="21">
        <f>G10+G11+G14+G16+G19+G20+G21+G22+G23+G24+G25+G26+G27</f>
        <v>21811</v>
      </c>
      <c r="L4" s="21">
        <f>G9+G17</f>
        <v>1751</v>
      </c>
      <c r="M4" s="21"/>
    </row>
    <row r="5" spans="1:13" ht="12">
      <c r="A5" s="3" t="s">
        <v>9</v>
      </c>
      <c r="B5" s="4" t="s">
        <v>10</v>
      </c>
      <c r="I5" s="21"/>
      <c r="J5" s="21"/>
      <c r="K5" s="21"/>
      <c r="L5" s="21"/>
      <c r="M5" s="21"/>
    </row>
    <row r="6" spans="1:7" ht="33.75">
      <c r="A6" s="3" t="s">
        <v>11</v>
      </c>
      <c r="B6" s="4" t="s">
        <v>12</v>
      </c>
      <c r="C6" s="4" t="s">
        <v>13</v>
      </c>
      <c r="D6" s="5" t="s">
        <v>14</v>
      </c>
      <c r="E6" s="6">
        <v>4.435</v>
      </c>
      <c r="F6" s="6">
        <v>5684</v>
      </c>
      <c r="G6" s="6">
        <f>ROUND(E6*F6,0)</f>
        <v>25209</v>
      </c>
    </row>
    <row r="7" spans="1:7" ht="33.75">
      <c r="A7" s="3" t="s">
        <v>15</v>
      </c>
      <c r="B7" s="4" t="s">
        <v>16</v>
      </c>
      <c r="C7" s="4" t="s">
        <v>17</v>
      </c>
      <c r="D7" s="5" t="s">
        <v>14</v>
      </c>
      <c r="E7" s="6">
        <v>3.326</v>
      </c>
      <c r="F7" s="6">
        <v>2554</v>
      </c>
      <c r="G7" s="6">
        <f aca="true" t="shared" si="0" ref="G7:G34">ROUND(E7*F7,0)</f>
        <v>8495</v>
      </c>
    </row>
    <row r="8" spans="1:7" ht="33.75">
      <c r="A8" s="3" t="s">
        <v>18</v>
      </c>
      <c r="B8" s="4" t="s">
        <v>19</v>
      </c>
      <c r="C8" s="4" t="s">
        <v>20</v>
      </c>
      <c r="D8" s="5" t="s">
        <v>14</v>
      </c>
      <c r="E8" s="6">
        <v>0.724</v>
      </c>
      <c r="F8" s="6">
        <v>4319</v>
      </c>
      <c r="G8" s="6">
        <f t="shared" si="0"/>
        <v>3127</v>
      </c>
    </row>
    <row r="9" spans="1:7" ht="33.75">
      <c r="A9" s="3" t="s">
        <v>21</v>
      </c>
      <c r="B9" s="4" t="s">
        <v>22</v>
      </c>
      <c r="C9" s="4" t="s">
        <v>23</v>
      </c>
      <c r="D9" s="5" t="s">
        <v>14</v>
      </c>
      <c r="E9" s="6">
        <v>0.355</v>
      </c>
      <c r="F9" s="6">
        <v>4319</v>
      </c>
      <c r="G9" s="6">
        <f t="shared" si="0"/>
        <v>1533</v>
      </c>
    </row>
    <row r="10" spans="1:7" ht="33.75">
      <c r="A10" s="3" t="s">
        <v>24</v>
      </c>
      <c r="B10" s="4" t="s">
        <v>25</v>
      </c>
      <c r="C10" s="4" t="s">
        <v>26</v>
      </c>
      <c r="D10" s="5" t="s">
        <v>14</v>
      </c>
      <c r="E10" s="6">
        <v>2.321</v>
      </c>
      <c r="F10" s="6">
        <v>5831</v>
      </c>
      <c r="G10" s="6">
        <f t="shared" si="0"/>
        <v>13534</v>
      </c>
    </row>
    <row r="11" spans="1:7" ht="33.75">
      <c r="A11" s="3" t="s">
        <v>27</v>
      </c>
      <c r="B11" s="4" t="s">
        <v>28</v>
      </c>
      <c r="C11" s="4" t="s">
        <v>29</v>
      </c>
      <c r="D11" s="5" t="s">
        <v>14</v>
      </c>
      <c r="E11" s="6">
        <v>0.236</v>
      </c>
      <c r="F11" s="6">
        <v>6333</v>
      </c>
      <c r="G11" s="6">
        <f t="shared" si="0"/>
        <v>1495</v>
      </c>
    </row>
    <row r="12" spans="1:7" ht="33.75">
      <c r="A12" s="3" t="s">
        <v>30</v>
      </c>
      <c r="B12" s="4" t="s">
        <v>31</v>
      </c>
      <c r="C12" s="4" t="s">
        <v>32</v>
      </c>
      <c r="D12" s="5" t="s">
        <v>14</v>
      </c>
      <c r="E12" s="6">
        <v>0.289</v>
      </c>
      <c r="F12" s="6">
        <v>11368</v>
      </c>
      <c r="G12" s="6">
        <f t="shared" si="0"/>
        <v>3285</v>
      </c>
    </row>
    <row r="13" spans="1:7" ht="33.75">
      <c r="A13" s="3" t="s">
        <v>33</v>
      </c>
      <c r="B13" s="4" t="s">
        <v>34</v>
      </c>
      <c r="C13" s="4" t="s">
        <v>35</v>
      </c>
      <c r="D13" s="5" t="s">
        <v>14</v>
      </c>
      <c r="E13" s="6">
        <v>0.662</v>
      </c>
      <c r="F13" s="6">
        <v>196</v>
      </c>
      <c r="G13" s="6">
        <f t="shared" si="0"/>
        <v>130</v>
      </c>
    </row>
    <row r="14" spans="1:7" ht="33.75">
      <c r="A14" s="3" t="s">
        <v>36</v>
      </c>
      <c r="B14" s="4" t="s">
        <v>37</v>
      </c>
      <c r="C14" s="4" t="s">
        <v>38</v>
      </c>
      <c r="D14" s="5" t="s">
        <v>14</v>
      </c>
      <c r="E14" s="6">
        <v>1.496</v>
      </c>
      <c r="F14" s="6">
        <v>1700</v>
      </c>
      <c r="G14" s="6">
        <f t="shared" si="0"/>
        <v>2543</v>
      </c>
    </row>
    <row r="15" spans="1:7" ht="33.75">
      <c r="A15" s="3" t="s">
        <v>39</v>
      </c>
      <c r="B15" s="4" t="s">
        <v>40</v>
      </c>
      <c r="C15" s="4" t="s">
        <v>41</v>
      </c>
      <c r="D15" s="5" t="s">
        <v>14</v>
      </c>
      <c r="E15" s="6">
        <v>1.326</v>
      </c>
      <c r="F15" s="6">
        <v>1700</v>
      </c>
      <c r="G15" s="6">
        <f t="shared" si="0"/>
        <v>2254</v>
      </c>
    </row>
    <row r="16" spans="1:7" ht="33.75">
      <c r="A16" s="3" t="s">
        <v>42</v>
      </c>
      <c r="B16" s="4" t="s">
        <v>43</v>
      </c>
      <c r="C16" s="4" t="s">
        <v>44</v>
      </c>
      <c r="D16" s="5" t="s">
        <v>14</v>
      </c>
      <c r="E16" s="6">
        <v>1.12</v>
      </c>
      <c r="F16" s="6">
        <v>1876</v>
      </c>
      <c r="G16" s="6">
        <f t="shared" si="0"/>
        <v>2101</v>
      </c>
    </row>
    <row r="17" spans="1:7" ht="33.75">
      <c r="A17" s="3" t="s">
        <v>45</v>
      </c>
      <c r="B17" s="4" t="s">
        <v>46</v>
      </c>
      <c r="C17" s="4" t="s">
        <v>47</v>
      </c>
      <c r="D17" s="5" t="s">
        <v>14</v>
      </c>
      <c r="E17" s="6">
        <v>1.112</v>
      </c>
      <c r="F17" s="6">
        <v>196</v>
      </c>
      <c r="G17" s="6">
        <f t="shared" si="0"/>
        <v>218</v>
      </c>
    </row>
    <row r="18" spans="1:7" ht="33.75">
      <c r="A18" s="3" t="s">
        <v>48</v>
      </c>
      <c r="B18" s="4" t="s">
        <v>49</v>
      </c>
      <c r="C18" s="4" t="s">
        <v>50</v>
      </c>
      <c r="D18" s="5" t="s">
        <v>14</v>
      </c>
      <c r="E18" s="6">
        <v>2.167</v>
      </c>
      <c r="F18" s="6">
        <v>5684</v>
      </c>
      <c r="G18" s="6">
        <f t="shared" si="0"/>
        <v>12317</v>
      </c>
    </row>
    <row r="19" spans="1:7" ht="33.75">
      <c r="A19" s="3" t="s">
        <v>51</v>
      </c>
      <c r="B19" s="4" t="s">
        <v>52</v>
      </c>
      <c r="C19" s="4" t="s">
        <v>53</v>
      </c>
      <c r="D19" s="5" t="s">
        <v>14</v>
      </c>
      <c r="E19" s="6">
        <v>2.155</v>
      </c>
      <c r="F19" s="6">
        <v>176</v>
      </c>
      <c r="G19" s="6">
        <f t="shared" si="0"/>
        <v>379</v>
      </c>
    </row>
    <row r="20" spans="1:7" ht="33.75">
      <c r="A20" s="3" t="s">
        <v>54</v>
      </c>
      <c r="B20" s="4" t="s">
        <v>55</v>
      </c>
      <c r="C20" s="4" t="s">
        <v>56</v>
      </c>
      <c r="D20" s="5" t="s">
        <v>14</v>
      </c>
      <c r="E20" s="6">
        <v>0.557</v>
      </c>
      <c r="F20" s="6">
        <v>134</v>
      </c>
      <c r="G20" s="6">
        <f t="shared" si="0"/>
        <v>75</v>
      </c>
    </row>
    <row r="21" spans="1:7" ht="33.75">
      <c r="A21" s="3" t="s">
        <v>57</v>
      </c>
      <c r="B21" s="4" t="s">
        <v>58</v>
      </c>
      <c r="C21" s="4" t="s">
        <v>59</v>
      </c>
      <c r="D21" s="5" t="s">
        <v>14</v>
      </c>
      <c r="E21" s="6">
        <v>3.285</v>
      </c>
      <c r="F21" s="6">
        <v>235</v>
      </c>
      <c r="G21" s="6">
        <f t="shared" si="0"/>
        <v>772</v>
      </c>
    </row>
    <row r="22" spans="1:7" ht="33.75">
      <c r="A22" s="3" t="s">
        <v>60</v>
      </c>
      <c r="B22" s="4" t="s">
        <v>61</v>
      </c>
      <c r="C22" s="4" t="s">
        <v>62</v>
      </c>
      <c r="D22" s="5" t="s">
        <v>14</v>
      </c>
      <c r="E22" s="6">
        <v>0.376</v>
      </c>
      <c r="F22" s="6">
        <v>235</v>
      </c>
      <c r="G22" s="6">
        <f t="shared" si="0"/>
        <v>88</v>
      </c>
    </row>
    <row r="23" spans="1:7" ht="33.75">
      <c r="A23" s="3" t="s">
        <v>63</v>
      </c>
      <c r="B23" s="4" t="s">
        <v>64</v>
      </c>
      <c r="C23" s="4" t="s">
        <v>65</v>
      </c>
      <c r="D23" s="5" t="s">
        <v>14</v>
      </c>
      <c r="E23" s="6">
        <v>0.562</v>
      </c>
      <c r="F23" s="6">
        <v>337</v>
      </c>
      <c r="G23" s="6">
        <f t="shared" si="0"/>
        <v>189</v>
      </c>
    </row>
    <row r="24" spans="1:7" ht="33.75">
      <c r="A24" s="3" t="s">
        <v>66</v>
      </c>
      <c r="B24" s="4" t="s">
        <v>67</v>
      </c>
      <c r="C24" s="4" t="s">
        <v>68</v>
      </c>
      <c r="D24" s="5" t="s">
        <v>14</v>
      </c>
      <c r="E24" s="6">
        <v>0.577</v>
      </c>
      <c r="F24" s="6">
        <v>294</v>
      </c>
      <c r="G24" s="6">
        <f t="shared" si="0"/>
        <v>170</v>
      </c>
    </row>
    <row r="25" spans="1:7" ht="33.75">
      <c r="A25" s="3" t="s">
        <v>69</v>
      </c>
      <c r="B25" s="4" t="s">
        <v>52</v>
      </c>
      <c r="C25" s="4" t="s">
        <v>70</v>
      </c>
      <c r="D25" s="5" t="s">
        <v>14</v>
      </c>
      <c r="E25" s="6">
        <v>0.99</v>
      </c>
      <c r="F25" s="6">
        <v>148</v>
      </c>
      <c r="G25" s="6">
        <f t="shared" si="0"/>
        <v>147</v>
      </c>
    </row>
    <row r="26" spans="1:7" ht="33.75">
      <c r="A26" s="3" t="s">
        <v>71</v>
      </c>
      <c r="B26" s="4" t="s">
        <v>72</v>
      </c>
      <c r="C26" s="4" t="s">
        <v>73</v>
      </c>
      <c r="D26" s="5" t="s">
        <v>14</v>
      </c>
      <c r="E26" s="6">
        <v>0.551</v>
      </c>
      <c r="F26" s="6">
        <v>337</v>
      </c>
      <c r="G26" s="6">
        <f t="shared" si="0"/>
        <v>186</v>
      </c>
    </row>
    <row r="27" spans="1:7" ht="33.75">
      <c r="A27" s="3" t="s">
        <v>74</v>
      </c>
      <c r="B27" s="4" t="s">
        <v>72</v>
      </c>
      <c r="C27" s="4" t="s">
        <v>75</v>
      </c>
      <c r="D27" s="5" t="s">
        <v>14</v>
      </c>
      <c r="E27" s="6">
        <v>0.393</v>
      </c>
      <c r="F27" s="6">
        <v>337</v>
      </c>
      <c r="G27" s="6">
        <f t="shared" si="0"/>
        <v>132</v>
      </c>
    </row>
    <row r="28" spans="1:7" ht="33.75">
      <c r="A28" s="3" t="s">
        <v>76</v>
      </c>
      <c r="B28" s="4" t="s">
        <v>77</v>
      </c>
      <c r="C28" s="4" t="s">
        <v>78</v>
      </c>
      <c r="D28" s="5" t="s">
        <v>14</v>
      </c>
      <c r="E28" s="6">
        <v>0.465</v>
      </c>
      <c r="F28" s="6">
        <v>508</v>
      </c>
      <c r="G28" s="6">
        <f t="shared" si="0"/>
        <v>236</v>
      </c>
    </row>
    <row r="29" spans="1:7" ht="33.75">
      <c r="A29" s="3" t="s">
        <v>79</v>
      </c>
      <c r="B29" s="4" t="s">
        <v>77</v>
      </c>
      <c r="C29" s="4" t="s">
        <v>80</v>
      </c>
      <c r="D29" s="5" t="s">
        <v>14</v>
      </c>
      <c r="E29" s="6">
        <v>4.125</v>
      </c>
      <c r="F29" s="6">
        <v>508</v>
      </c>
      <c r="G29" s="6">
        <f t="shared" si="0"/>
        <v>2096</v>
      </c>
    </row>
    <row r="30" spans="1:7" ht="33.75">
      <c r="A30" s="3" t="s">
        <v>81</v>
      </c>
      <c r="B30" s="4" t="s">
        <v>82</v>
      </c>
      <c r="C30" s="4" t="s">
        <v>83</v>
      </c>
      <c r="D30" s="5" t="s">
        <v>14</v>
      </c>
      <c r="E30" s="6">
        <v>6.345</v>
      </c>
      <c r="F30" s="6">
        <v>5684</v>
      </c>
      <c r="G30" s="6">
        <f t="shared" si="0"/>
        <v>36065</v>
      </c>
    </row>
    <row r="31" spans="1:7" ht="33.75">
      <c r="A31" s="3" t="s">
        <v>84</v>
      </c>
      <c r="B31" s="4" t="s">
        <v>85</v>
      </c>
      <c r="C31" s="4" t="s">
        <v>86</v>
      </c>
      <c r="D31" s="5" t="s">
        <v>14</v>
      </c>
      <c r="E31" s="6">
        <v>5.831</v>
      </c>
      <c r="F31" s="6">
        <v>196</v>
      </c>
      <c r="G31" s="6">
        <f t="shared" si="0"/>
        <v>1143</v>
      </c>
    </row>
    <row r="32" spans="1:7" ht="33.75">
      <c r="A32" s="3" t="s">
        <v>87</v>
      </c>
      <c r="B32" s="4" t="s">
        <v>88</v>
      </c>
      <c r="C32" s="4" t="s">
        <v>89</v>
      </c>
      <c r="D32" s="5" t="s">
        <v>14</v>
      </c>
      <c r="E32" s="6">
        <v>0.149</v>
      </c>
      <c r="F32" s="6">
        <v>1116</v>
      </c>
      <c r="G32" s="6">
        <f t="shared" si="0"/>
        <v>166</v>
      </c>
    </row>
    <row r="33" spans="1:7" ht="33.75">
      <c r="A33" s="3" t="s">
        <v>90</v>
      </c>
      <c r="B33" s="4" t="s">
        <v>91</v>
      </c>
      <c r="C33" s="4" t="s">
        <v>92</v>
      </c>
      <c r="D33" s="5" t="s">
        <v>14</v>
      </c>
      <c r="E33" s="6">
        <v>0.324</v>
      </c>
      <c r="F33" s="6">
        <v>449</v>
      </c>
      <c r="G33" s="6">
        <f t="shared" si="0"/>
        <v>145</v>
      </c>
    </row>
    <row r="34" spans="1:7" ht="33.75">
      <c r="A34" s="3" t="s">
        <v>93</v>
      </c>
      <c r="B34" s="4" t="s">
        <v>94</v>
      </c>
      <c r="C34" s="4" t="s">
        <v>95</v>
      </c>
      <c r="D34" s="5" t="s">
        <v>14</v>
      </c>
      <c r="E34" s="6">
        <v>1.662</v>
      </c>
      <c r="F34" s="6">
        <v>30</v>
      </c>
      <c r="G34" s="6">
        <f t="shared" si="0"/>
        <v>50</v>
      </c>
    </row>
    <row r="35" spans="3:7" ht="12">
      <c r="C35" s="4" t="s">
        <v>96</v>
      </c>
      <c r="F35" s="6"/>
      <c r="G35" s="6">
        <f>SUM(G6:G34)</f>
        <v>118280</v>
      </c>
    </row>
    <row r="36" spans="1:7" ht="12">
      <c r="A36" s="3" t="s">
        <v>97</v>
      </c>
      <c r="B36" s="4" t="s">
        <v>98</v>
      </c>
      <c r="F36" s="6"/>
      <c r="G36" s="6"/>
    </row>
    <row r="37" spans="1:7" ht="12">
      <c r="A37" s="3" t="s">
        <v>11</v>
      </c>
      <c r="B37" s="18" t="s">
        <v>99</v>
      </c>
      <c r="C37" s="19"/>
      <c r="F37" s="6"/>
      <c r="G37" s="6"/>
    </row>
    <row r="38" spans="3:7" ht="12">
      <c r="C38" s="4" t="s">
        <v>100</v>
      </c>
      <c r="D38" s="5" t="s">
        <v>101</v>
      </c>
      <c r="E38" s="6">
        <f>1.2*1.05</f>
        <v>1.26</v>
      </c>
      <c r="F38" s="20">
        <v>4</v>
      </c>
      <c r="G38" s="7">
        <f>E38*F38</f>
        <v>5.04</v>
      </c>
    </row>
    <row r="39" spans="3:7" ht="12">
      <c r="C39" s="4" t="s">
        <v>102</v>
      </c>
      <c r="D39" s="5" t="s">
        <v>101</v>
      </c>
      <c r="E39" s="6">
        <f>1.4*1.05</f>
        <v>1.47</v>
      </c>
      <c r="F39" s="20">
        <v>98</v>
      </c>
      <c r="G39" s="7">
        <f aca="true" t="shared" si="1" ref="G39:G52">E39*F39</f>
        <v>144.06</v>
      </c>
    </row>
    <row r="40" spans="3:7" ht="12">
      <c r="C40" s="4" t="s">
        <v>103</v>
      </c>
      <c r="D40" s="5" t="s">
        <v>101</v>
      </c>
      <c r="E40" s="6">
        <f>1.2*0.95</f>
        <v>1.14</v>
      </c>
      <c r="F40" s="20">
        <v>4</v>
      </c>
      <c r="G40" s="7">
        <f t="shared" si="1"/>
        <v>4.56</v>
      </c>
    </row>
    <row r="41" spans="3:7" ht="12">
      <c r="C41" s="4" t="s">
        <v>104</v>
      </c>
      <c r="D41" s="5" t="s">
        <v>101</v>
      </c>
      <c r="E41" s="6">
        <f>1.4*0.95</f>
        <v>1.33</v>
      </c>
      <c r="F41" s="20">
        <v>98</v>
      </c>
      <c r="G41" s="7">
        <f t="shared" si="1"/>
        <v>130.34</v>
      </c>
    </row>
    <row r="42" spans="3:7" ht="12">
      <c r="C42" s="4" t="s">
        <v>105</v>
      </c>
      <c r="D42" s="5" t="s">
        <v>101</v>
      </c>
      <c r="E42" s="6">
        <f>1.2*2.5</f>
        <v>3</v>
      </c>
      <c r="F42" s="20">
        <v>4</v>
      </c>
      <c r="G42" s="7">
        <f t="shared" si="1"/>
        <v>12</v>
      </c>
    </row>
    <row r="43" spans="3:7" ht="12">
      <c r="C43" s="4" t="s">
        <v>106</v>
      </c>
      <c r="D43" s="5" t="s">
        <v>101</v>
      </c>
      <c r="E43" s="6">
        <f>1.4*2.5</f>
        <v>3.5</v>
      </c>
      <c r="F43" s="20">
        <v>64</v>
      </c>
      <c r="G43" s="7">
        <f t="shared" si="1"/>
        <v>224</v>
      </c>
    </row>
    <row r="44" spans="3:7" ht="12">
      <c r="C44" s="4" t="s">
        <v>107</v>
      </c>
      <c r="D44" s="5" t="s">
        <v>101</v>
      </c>
      <c r="E44" s="6">
        <f>1.4*1.3</f>
        <v>1.82</v>
      </c>
      <c r="F44" s="20">
        <v>28</v>
      </c>
      <c r="G44" s="7">
        <f t="shared" si="1"/>
        <v>50.96</v>
      </c>
    </row>
    <row r="45" spans="3:7" ht="12">
      <c r="C45" s="4" t="s">
        <v>108</v>
      </c>
      <c r="D45" s="5" t="s">
        <v>101</v>
      </c>
      <c r="E45" s="6">
        <f>1.4*1.2</f>
        <v>1.68</v>
      </c>
      <c r="F45" s="20">
        <v>30</v>
      </c>
      <c r="G45" s="7">
        <f t="shared" si="1"/>
        <v>50.4</v>
      </c>
    </row>
    <row r="46" spans="3:7" ht="12">
      <c r="C46" s="4" t="s">
        <v>109</v>
      </c>
      <c r="D46" s="5" t="s">
        <v>101</v>
      </c>
      <c r="E46" s="6">
        <f>1.4*1.3</f>
        <v>1.82</v>
      </c>
      <c r="F46" s="20">
        <v>2</v>
      </c>
      <c r="G46" s="7">
        <f t="shared" si="1"/>
        <v>3.64</v>
      </c>
    </row>
    <row r="47" spans="3:7" ht="12">
      <c r="C47" s="4" t="s">
        <v>110</v>
      </c>
      <c r="D47" s="5" t="s">
        <v>101</v>
      </c>
      <c r="E47" s="6">
        <f>0.5*1.05</f>
        <v>0.525</v>
      </c>
      <c r="F47" s="20">
        <v>4</v>
      </c>
      <c r="G47" s="7">
        <f t="shared" si="1"/>
        <v>2.1</v>
      </c>
    </row>
    <row r="48" spans="3:7" ht="12">
      <c r="C48" s="4" t="s">
        <v>111</v>
      </c>
      <c r="D48" s="5" t="s">
        <v>101</v>
      </c>
      <c r="E48" s="6">
        <f>0.5*0.95</f>
        <v>0.475</v>
      </c>
      <c r="F48" s="20">
        <v>4</v>
      </c>
      <c r="G48" s="7">
        <f t="shared" si="1"/>
        <v>1.9</v>
      </c>
    </row>
    <row r="49" spans="3:7" ht="12">
      <c r="C49" s="4" t="s">
        <v>112</v>
      </c>
      <c r="D49" s="5" t="s">
        <v>101</v>
      </c>
      <c r="E49" s="6">
        <f>0.5*2.5</f>
        <v>1.25</v>
      </c>
      <c r="F49" s="20">
        <v>4</v>
      </c>
      <c r="G49" s="7">
        <f t="shared" si="1"/>
        <v>5</v>
      </c>
    </row>
    <row r="50" spans="3:7" ht="12">
      <c r="C50" s="4" t="s">
        <v>113</v>
      </c>
      <c r="D50" s="5" t="s">
        <v>101</v>
      </c>
      <c r="E50" s="6">
        <f>1.4*1.25</f>
        <v>1.75</v>
      </c>
      <c r="F50" s="20">
        <v>12</v>
      </c>
      <c r="G50" s="7">
        <f t="shared" si="1"/>
        <v>21</v>
      </c>
    </row>
    <row r="51" spans="3:7" ht="12">
      <c r="C51" s="4" t="s">
        <v>114</v>
      </c>
      <c r="D51" s="5" t="s">
        <v>101</v>
      </c>
      <c r="E51" s="6">
        <f>1.4*1.85</f>
        <v>2.59</v>
      </c>
      <c r="F51" s="20">
        <v>12</v>
      </c>
      <c r="G51" s="7">
        <f t="shared" si="1"/>
        <v>31.08</v>
      </c>
    </row>
    <row r="52" spans="3:7" ht="12">
      <c r="C52" s="4" t="s">
        <v>115</v>
      </c>
      <c r="D52" s="5" t="s">
        <v>101</v>
      </c>
      <c r="E52" s="6">
        <f>1.4*2.4</f>
        <v>3.36</v>
      </c>
      <c r="F52" s="20">
        <v>12</v>
      </c>
      <c r="G52" s="7">
        <f t="shared" si="1"/>
        <v>40.32</v>
      </c>
    </row>
    <row r="53" spans="3:7" ht="12">
      <c r="C53" s="4" t="s">
        <v>96</v>
      </c>
      <c r="D53" s="5" t="s">
        <v>101</v>
      </c>
      <c r="G53" s="7">
        <f>SUM(G38:G52)</f>
        <v>726.4</v>
      </c>
    </row>
    <row r="54" spans="1:6" ht="12">
      <c r="A54" s="3" t="s">
        <v>15</v>
      </c>
      <c r="B54" s="18" t="s">
        <v>116</v>
      </c>
      <c r="C54" s="19"/>
      <c r="F54" s="6"/>
    </row>
    <row r="55" spans="3:7" ht="12">
      <c r="C55" s="4" t="s">
        <v>100</v>
      </c>
      <c r="D55" s="5" t="s">
        <v>101</v>
      </c>
      <c r="E55" s="6">
        <f>1.2*1.05</f>
        <v>1.26</v>
      </c>
      <c r="F55" s="20">
        <v>52</v>
      </c>
      <c r="G55" s="7">
        <f aca="true" t="shared" si="2" ref="G55:G72">E55*F55</f>
        <v>65.52</v>
      </c>
    </row>
    <row r="56" spans="3:7" ht="12">
      <c r="C56" s="4" t="s">
        <v>102</v>
      </c>
      <c r="D56" s="5" t="s">
        <v>101</v>
      </c>
      <c r="E56" s="6">
        <f>1.4*1.05</f>
        <v>1.47</v>
      </c>
      <c r="F56" s="20">
        <v>770</v>
      </c>
      <c r="G56" s="7">
        <f t="shared" si="2"/>
        <v>1131.9</v>
      </c>
    </row>
    <row r="57" spans="3:7" ht="12">
      <c r="C57" s="4" t="s">
        <v>103</v>
      </c>
      <c r="D57" s="5" t="s">
        <v>101</v>
      </c>
      <c r="E57" s="6">
        <f>1.2*0.95</f>
        <v>1.14</v>
      </c>
      <c r="F57" s="20">
        <v>52</v>
      </c>
      <c r="G57" s="7">
        <f t="shared" si="2"/>
        <v>59.28</v>
      </c>
    </row>
    <row r="58" spans="3:7" ht="12">
      <c r="C58" s="4" t="s">
        <v>104</v>
      </c>
      <c r="D58" s="5" t="s">
        <v>101</v>
      </c>
      <c r="E58" s="6">
        <f>1.4*0.95</f>
        <v>1.33</v>
      </c>
      <c r="F58" s="20">
        <v>770</v>
      </c>
      <c r="G58" s="7">
        <f t="shared" si="2"/>
        <v>1024.1</v>
      </c>
    </row>
    <row r="59" spans="3:7" ht="12">
      <c r="C59" s="4" t="s">
        <v>105</v>
      </c>
      <c r="D59" s="5" t="s">
        <v>101</v>
      </c>
      <c r="E59" s="6">
        <f>1.2*2.5</f>
        <v>3</v>
      </c>
      <c r="F59" s="20">
        <v>52</v>
      </c>
      <c r="G59" s="7">
        <f t="shared" si="2"/>
        <v>156</v>
      </c>
    </row>
    <row r="60" spans="3:7" ht="12">
      <c r="C60" s="4" t="s">
        <v>106</v>
      </c>
      <c r="D60" s="5" t="s">
        <v>101</v>
      </c>
      <c r="E60" s="6">
        <f>1.4*2.5</f>
        <v>3.5</v>
      </c>
      <c r="F60" s="20">
        <v>545</v>
      </c>
      <c r="G60" s="7">
        <f t="shared" si="2"/>
        <v>1907.5</v>
      </c>
    </row>
    <row r="61" spans="3:7" ht="12">
      <c r="C61" s="4" t="s">
        <v>107</v>
      </c>
      <c r="D61" s="5" t="s">
        <v>101</v>
      </c>
      <c r="E61" s="6">
        <f>1.4*1.3</f>
        <v>1.82</v>
      </c>
      <c r="F61" s="20">
        <v>189</v>
      </c>
      <c r="G61" s="7">
        <f t="shared" si="2"/>
        <v>343.98</v>
      </c>
    </row>
    <row r="62" spans="3:7" ht="12">
      <c r="C62" s="4" t="s">
        <v>108</v>
      </c>
      <c r="D62" s="5" t="s">
        <v>101</v>
      </c>
      <c r="E62" s="6">
        <f>1.4*1.2</f>
        <v>1.68</v>
      </c>
      <c r="F62" s="20">
        <f>215-4</f>
        <v>211</v>
      </c>
      <c r="G62" s="7">
        <f t="shared" si="2"/>
        <v>354.48</v>
      </c>
    </row>
    <row r="63" spans="3:7" ht="12">
      <c r="C63" s="4" t="s">
        <v>109</v>
      </c>
      <c r="D63" s="5" t="s">
        <v>101</v>
      </c>
      <c r="E63" s="6">
        <f>1.4*1.3</f>
        <v>1.82</v>
      </c>
      <c r="F63" s="20">
        <v>26</v>
      </c>
      <c r="G63" s="7">
        <f t="shared" si="2"/>
        <v>47.32</v>
      </c>
    </row>
    <row r="64" spans="3:7" ht="12">
      <c r="C64" s="4" t="s">
        <v>110</v>
      </c>
      <c r="D64" s="5" t="s">
        <v>101</v>
      </c>
      <c r="E64" s="6">
        <f>0.5*1.05</f>
        <v>0.525</v>
      </c>
      <c r="F64" s="20">
        <v>52</v>
      </c>
      <c r="G64" s="7">
        <f t="shared" si="2"/>
        <v>27.3</v>
      </c>
    </row>
    <row r="65" spans="3:7" ht="12">
      <c r="C65" s="4" t="s">
        <v>111</v>
      </c>
      <c r="D65" s="5" t="s">
        <v>101</v>
      </c>
      <c r="E65" s="6">
        <f>0.5*0.95</f>
        <v>0.475</v>
      </c>
      <c r="F65" s="20">
        <v>52</v>
      </c>
      <c r="G65" s="7">
        <f t="shared" si="2"/>
        <v>24.7</v>
      </c>
    </row>
    <row r="66" spans="3:7" ht="12">
      <c r="C66" s="4" t="s">
        <v>112</v>
      </c>
      <c r="D66" s="5" t="s">
        <v>101</v>
      </c>
      <c r="E66" s="6">
        <f>0.5*2.5</f>
        <v>1.25</v>
      </c>
      <c r="F66" s="20">
        <v>52</v>
      </c>
      <c r="G66" s="7">
        <f t="shared" si="2"/>
        <v>65</v>
      </c>
    </row>
    <row r="67" spans="3:7" ht="12">
      <c r="C67" s="4" t="s">
        <v>113</v>
      </c>
      <c r="D67" s="5" t="s">
        <v>101</v>
      </c>
      <c r="E67" s="6">
        <f>1.4*1.25</f>
        <v>1.75</v>
      </c>
      <c r="F67" s="20">
        <v>118</v>
      </c>
      <c r="G67" s="7">
        <f t="shared" si="2"/>
        <v>206.5</v>
      </c>
    </row>
    <row r="68" spans="3:7" ht="12">
      <c r="C68" s="4" t="s">
        <v>117</v>
      </c>
      <c r="D68" s="5" t="s">
        <v>101</v>
      </c>
      <c r="E68" s="6">
        <f>1.2*1.25</f>
        <v>1.5</v>
      </c>
      <c r="F68" s="20">
        <v>8</v>
      </c>
      <c r="G68" s="7">
        <f t="shared" si="2"/>
        <v>12</v>
      </c>
    </row>
    <row r="69" spans="3:7" ht="12">
      <c r="C69" s="4" t="s">
        <v>114</v>
      </c>
      <c r="D69" s="5" t="s">
        <v>101</v>
      </c>
      <c r="E69" s="6">
        <f>1.4*1.85</f>
        <v>2.59</v>
      </c>
      <c r="F69" s="20">
        <f>107-4</f>
        <v>103</v>
      </c>
      <c r="G69" s="7">
        <f t="shared" si="2"/>
        <v>266.77</v>
      </c>
    </row>
    <row r="70" spans="3:7" ht="12">
      <c r="C70" s="4" t="s">
        <v>118</v>
      </c>
      <c r="D70" s="5" t="s">
        <v>101</v>
      </c>
      <c r="E70" s="6">
        <f>1.2*1.85</f>
        <v>2.22</v>
      </c>
      <c r="F70" s="20">
        <v>7</v>
      </c>
      <c r="G70" s="7">
        <f t="shared" si="2"/>
        <v>15.54</v>
      </c>
    </row>
    <row r="71" spans="3:7" ht="12">
      <c r="C71" s="4" t="s">
        <v>115</v>
      </c>
      <c r="D71" s="5" t="s">
        <v>101</v>
      </c>
      <c r="E71" s="6">
        <f>1.4*2.4</f>
        <v>3.36</v>
      </c>
      <c r="F71" s="20">
        <f>118-2</f>
        <v>116</v>
      </c>
      <c r="G71" s="7">
        <f t="shared" si="2"/>
        <v>389.76</v>
      </c>
    </row>
    <row r="72" spans="3:7" ht="12">
      <c r="C72" s="4" t="s">
        <v>119</v>
      </c>
      <c r="D72" s="5" t="s">
        <v>101</v>
      </c>
      <c r="E72" s="6">
        <f>1.2*2.4</f>
        <v>2.88</v>
      </c>
      <c r="F72" s="20">
        <v>8</v>
      </c>
      <c r="G72" s="7">
        <f t="shared" si="2"/>
        <v>23.04</v>
      </c>
    </row>
    <row r="73" spans="3:7" ht="12">
      <c r="C73" s="4" t="s">
        <v>120</v>
      </c>
      <c r="D73" s="5" t="s">
        <v>101</v>
      </c>
      <c r="E73" s="6">
        <f>1.2*1.58</f>
        <v>1.896</v>
      </c>
      <c r="F73" s="20">
        <v>8</v>
      </c>
      <c r="G73" s="7">
        <f aca="true" t="shared" si="3" ref="G73:G82">E73*F73</f>
        <v>15.17</v>
      </c>
    </row>
    <row r="74" spans="3:7" ht="12">
      <c r="C74" s="4" t="s">
        <v>121</v>
      </c>
      <c r="D74" s="5" t="s">
        <v>101</v>
      </c>
      <c r="E74" s="6">
        <f>1.4*1.58</f>
        <v>2.212</v>
      </c>
      <c r="F74" s="20">
        <v>124</v>
      </c>
      <c r="G74" s="7">
        <f t="shared" si="3"/>
        <v>274.29</v>
      </c>
    </row>
    <row r="75" spans="3:7" ht="12">
      <c r="C75" s="4" t="s">
        <v>122</v>
      </c>
      <c r="D75" s="5" t="s">
        <v>101</v>
      </c>
      <c r="E75" s="6">
        <f>1.2*1.45</f>
        <v>1.74</v>
      </c>
      <c r="F75" s="20">
        <v>8</v>
      </c>
      <c r="G75" s="7">
        <f t="shared" si="3"/>
        <v>13.92</v>
      </c>
    </row>
    <row r="76" spans="3:7" ht="12">
      <c r="C76" s="4" t="s">
        <v>123</v>
      </c>
      <c r="D76" s="5" t="s">
        <v>101</v>
      </c>
      <c r="E76" s="6">
        <f>1.4*1.45</f>
        <v>2.03</v>
      </c>
      <c r="F76" s="20">
        <v>122</v>
      </c>
      <c r="G76" s="7">
        <f t="shared" si="3"/>
        <v>247.66</v>
      </c>
    </row>
    <row r="77" spans="3:7" ht="12">
      <c r="C77" s="4" t="s">
        <v>124</v>
      </c>
      <c r="D77" s="5" t="s">
        <v>101</v>
      </c>
      <c r="E77" s="6">
        <f>1.2*0.9</f>
        <v>1.08</v>
      </c>
      <c r="F77" s="20">
        <v>8</v>
      </c>
      <c r="G77" s="7">
        <f t="shared" si="3"/>
        <v>8.64</v>
      </c>
    </row>
    <row r="78" spans="3:7" ht="12">
      <c r="C78" s="4" t="s">
        <v>125</v>
      </c>
      <c r="D78" s="5" t="s">
        <v>101</v>
      </c>
      <c r="E78" s="6">
        <f>1.4*0.9</f>
        <v>1.26</v>
      </c>
      <c r="F78" s="20">
        <v>124</v>
      </c>
      <c r="G78" s="7">
        <f t="shared" si="3"/>
        <v>156.24</v>
      </c>
    </row>
    <row r="79" spans="3:7" ht="12">
      <c r="C79" s="4" t="s">
        <v>126</v>
      </c>
      <c r="D79" s="5" t="s">
        <v>101</v>
      </c>
      <c r="E79" s="6">
        <f>0.5*1.58</f>
        <v>0.79</v>
      </c>
      <c r="F79" s="20">
        <v>8</v>
      </c>
      <c r="G79" s="7">
        <f t="shared" si="3"/>
        <v>6.32</v>
      </c>
    </row>
    <row r="80" spans="3:7" ht="12">
      <c r="C80" s="4" t="s">
        <v>127</v>
      </c>
      <c r="D80" s="5" t="s">
        <v>101</v>
      </c>
      <c r="E80" s="6">
        <f>0.5*1.45</f>
        <v>0.725</v>
      </c>
      <c r="F80" s="20">
        <v>8</v>
      </c>
      <c r="G80" s="7">
        <f t="shared" si="3"/>
        <v>5.8</v>
      </c>
    </row>
    <row r="81" spans="3:7" ht="12">
      <c r="C81" s="4" t="s">
        <v>128</v>
      </c>
      <c r="D81" s="5" t="s">
        <v>101</v>
      </c>
      <c r="E81" s="6">
        <f>0.5*0.9</f>
        <v>0.45</v>
      </c>
      <c r="F81" s="20">
        <v>8</v>
      </c>
      <c r="G81" s="7">
        <f t="shared" si="3"/>
        <v>3.6</v>
      </c>
    </row>
    <row r="82" spans="3:7" ht="12">
      <c r="C82" s="4" t="s">
        <v>129</v>
      </c>
      <c r="D82" s="5" t="s">
        <v>101</v>
      </c>
      <c r="E82" s="6">
        <f>1.4*1.45</f>
        <v>2.03</v>
      </c>
      <c r="F82" s="20">
        <v>2</v>
      </c>
      <c r="G82" s="7">
        <f t="shared" si="3"/>
        <v>4.06</v>
      </c>
    </row>
    <row r="83" spans="3:7" ht="12">
      <c r="C83" s="4" t="s">
        <v>96</v>
      </c>
      <c r="G83" s="7">
        <f>SUM(G55:G82)</f>
        <v>6856.39</v>
      </c>
    </row>
    <row r="84" spans="1:3" ht="12">
      <c r="A84" s="3" t="s">
        <v>18</v>
      </c>
      <c r="B84" s="18" t="s">
        <v>130</v>
      </c>
      <c r="C84" s="19"/>
    </row>
    <row r="85" spans="2:7" ht="12">
      <c r="B85" s="22" t="s">
        <v>131</v>
      </c>
      <c r="C85" s="4" t="s">
        <v>106</v>
      </c>
      <c r="D85" s="5" t="s">
        <v>101</v>
      </c>
      <c r="E85" s="6">
        <f>1.4*2.5</f>
        <v>3.5</v>
      </c>
      <c r="F85" s="3" t="s">
        <v>51</v>
      </c>
      <c r="G85" s="7">
        <f aca="true" t="shared" si="4" ref="G85:G92">E85*F85</f>
        <v>49</v>
      </c>
    </row>
    <row r="86" spans="3:7" ht="12">
      <c r="C86" s="4" t="s">
        <v>96</v>
      </c>
      <c r="D86" s="5" t="s">
        <v>101</v>
      </c>
      <c r="G86" s="7">
        <f>SUM(G85:G85)</f>
        <v>49</v>
      </c>
    </row>
    <row r="87" spans="1:3" ht="12">
      <c r="A87" s="3" t="s">
        <v>21</v>
      </c>
      <c r="B87" s="18" t="s">
        <v>132</v>
      </c>
      <c r="C87" s="19"/>
    </row>
    <row r="88" spans="2:7" ht="12">
      <c r="B88" s="22" t="s">
        <v>133</v>
      </c>
      <c r="C88" s="4" t="s">
        <v>134</v>
      </c>
      <c r="D88" s="5" t="s">
        <v>101</v>
      </c>
      <c r="E88" s="6">
        <f>0.75*2.4</f>
        <v>1.8</v>
      </c>
      <c r="F88" s="3" t="s">
        <v>15</v>
      </c>
      <c r="G88" s="7">
        <f t="shared" si="4"/>
        <v>3.6</v>
      </c>
    </row>
    <row r="89" spans="3:7" ht="12">
      <c r="C89" s="4" t="s">
        <v>135</v>
      </c>
      <c r="D89" s="5" t="s">
        <v>101</v>
      </c>
      <c r="E89" s="6">
        <f>0.65*2.4</f>
        <v>1.56</v>
      </c>
      <c r="F89" s="3" t="s">
        <v>15</v>
      </c>
      <c r="G89" s="7">
        <f t="shared" si="4"/>
        <v>3.12</v>
      </c>
    </row>
    <row r="90" spans="3:7" ht="12">
      <c r="C90" s="4" t="s">
        <v>114</v>
      </c>
      <c r="D90" s="5" t="s">
        <v>101</v>
      </c>
      <c r="E90" s="6">
        <f>1.4*1.85</f>
        <v>2.59</v>
      </c>
      <c r="F90" s="3" t="s">
        <v>21</v>
      </c>
      <c r="G90" s="7">
        <f t="shared" si="4"/>
        <v>10.36</v>
      </c>
    </row>
    <row r="91" spans="3:7" ht="12">
      <c r="C91" s="4" t="s">
        <v>115</v>
      </c>
      <c r="D91" s="5" t="s">
        <v>101</v>
      </c>
      <c r="E91" s="6">
        <f>1.4*2.4</f>
        <v>3.36</v>
      </c>
      <c r="F91" s="3" t="s">
        <v>15</v>
      </c>
      <c r="G91" s="7">
        <f t="shared" si="4"/>
        <v>6.72</v>
      </c>
    </row>
    <row r="92" spans="3:7" ht="12">
      <c r="C92" s="4" t="s">
        <v>108</v>
      </c>
      <c r="D92" s="5" t="s">
        <v>101</v>
      </c>
      <c r="E92" s="6">
        <f>1.4*1.2</f>
        <v>1.68</v>
      </c>
      <c r="F92" s="3" t="s">
        <v>21</v>
      </c>
      <c r="G92" s="7">
        <f t="shared" si="4"/>
        <v>6.72</v>
      </c>
    </row>
    <row r="93" spans="3:7" ht="12">
      <c r="C93" s="4" t="s">
        <v>96</v>
      </c>
      <c r="D93" s="5" t="s">
        <v>101</v>
      </c>
      <c r="G93" s="7">
        <f>SUM(G88:G92)</f>
        <v>30.52</v>
      </c>
    </row>
  </sheetData>
  <sheetProtection/>
  <mergeCells count="6">
    <mergeCell ref="A1:H1"/>
    <mergeCell ref="A2:H2"/>
    <mergeCell ref="B37:C37"/>
    <mergeCell ref="B54:C54"/>
    <mergeCell ref="B84:C84"/>
    <mergeCell ref="B87:C87"/>
  </mergeCells>
  <conditionalFormatting sqref="F23">
    <cfRule type="expression" priority="4" dxfId="0" stopIfTrue="1">
      <formula>($A23="*")</formula>
    </cfRule>
    <cfRule type="expression" priority="5" dxfId="1" stopIfTrue="1">
      <formula>(LEFT($A23,1)="∑")</formula>
    </cfRule>
    <cfRule type="expression" priority="6" dxfId="2" stopIfTrue="1">
      <formula>($F23="小计")</formula>
    </cfRule>
  </conditionalFormatting>
  <conditionalFormatting sqref="A32:G32">
    <cfRule type="expression" priority="1" dxfId="0" stopIfTrue="1">
      <formula>($A32="*")</formula>
    </cfRule>
    <cfRule type="expression" priority="2" dxfId="1" stopIfTrue="1">
      <formula>(LEFT($A32,1)="∑")</formula>
    </cfRule>
    <cfRule type="expression" priority="3" dxfId="2" stopIfTrue="1">
      <formula>($F32="小计")</formula>
    </cfRule>
  </conditionalFormatting>
  <conditionalFormatting sqref="A37:B37">
    <cfRule type="expression" priority="67" dxfId="0" stopIfTrue="1">
      <formula>($A37="*")</formula>
    </cfRule>
    <cfRule type="expression" priority="68" dxfId="1" stopIfTrue="1">
      <formula>(LEFT($A37,1)="∑")</formula>
    </cfRule>
    <cfRule type="expression" priority="69" dxfId="2" stopIfTrue="1">
      <formula>(#REF!="小计")</formula>
    </cfRule>
  </conditionalFormatting>
  <conditionalFormatting sqref="F38">
    <cfRule type="expression" priority="76" dxfId="2" stopIfTrue="1">
      <formula>(#REF!="*")</formula>
    </cfRule>
    <cfRule type="expression" priority="77" dxfId="1" stopIfTrue="1">
      <formula>(LEFT(#REF!,1)="∑")</formula>
    </cfRule>
    <cfRule type="expression" priority="78" dxfId="2" stopIfTrue="1">
      <formula>($F38="小计")</formula>
    </cfRule>
  </conditionalFormatting>
  <conditionalFormatting sqref="D77">
    <cfRule type="expression" priority="46" dxfId="0" stopIfTrue="1">
      <formula>($A77="*")</formula>
    </cfRule>
    <cfRule type="expression" priority="47" dxfId="1" stopIfTrue="1">
      <formula>(LEFT($A77,1)="∑")</formula>
    </cfRule>
    <cfRule type="expression" priority="48" dxfId="2" stopIfTrue="1">
      <formula>($F76="小计")</formula>
    </cfRule>
  </conditionalFormatting>
  <conditionalFormatting sqref="D85">
    <cfRule type="expression" priority="40" dxfId="0" stopIfTrue="1">
      <formula>($A84="*")</formula>
    </cfRule>
    <cfRule type="expression" priority="41" dxfId="1" stopIfTrue="1">
      <formula>(LEFT($A84,1)="∑")</formula>
    </cfRule>
    <cfRule type="expression" priority="42" dxfId="2" stopIfTrue="1">
      <formula>($F83="小计")</formula>
    </cfRule>
  </conditionalFormatting>
  <conditionalFormatting sqref="G85">
    <cfRule type="expression" priority="37" dxfId="0" stopIfTrue="1">
      <formula>($A85="*")</formula>
    </cfRule>
    <cfRule type="expression" priority="38" dxfId="1" stopIfTrue="1">
      <formula>(LEFT($A85,1)="∑")</formula>
    </cfRule>
    <cfRule type="expression" priority="39" dxfId="2" stopIfTrue="1">
      <formula>(#REF!="小计")</formula>
    </cfRule>
  </conditionalFormatting>
  <conditionalFormatting sqref="D86">
    <cfRule type="expression" priority="13" dxfId="0" stopIfTrue="1">
      <formula>($A85="*")</formula>
    </cfRule>
    <cfRule type="expression" priority="14" dxfId="1" stopIfTrue="1">
      <formula>(LEFT($A85,1)="∑")</formula>
    </cfRule>
    <cfRule type="expression" priority="15" dxfId="2" stopIfTrue="1">
      <formula>($F84="小计")</formula>
    </cfRule>
  </conditionalFormatting>
  <conditionalFormatting sqref="A87:B87">
    <cfRule type="expression" priority="34" dxfId="0" stopIfTrue="1">
      <formula>($A87="*")</formula>
    </cfRule>
    <cfRule type="expression" priority="35" dxfId="1" stopIfTrue="1">
      <formula>(LEFT($A87,1)="∑")</formula>
    </cfRule>
    <cfRule type="expression" priority="36" dxfId="2" stopIfTrue="1">
      <formula>($F87="小计")</formula>
    </cfRule>
  </conditionalFormatting>
  <conditionalFormatting sqref="D88">
    <cfRule type="expression" priority="31" dxfId="0" stopIfTrue="1">
      <formula>($A87="*")</formula>
    </cfRule>
    <cfRule type="expression" priority="32" dxfId="1" stopIfTrue="1">
      <formula>(LEFT($A87,1)="∑")</formula>
    </cfRule>
    <cfRule type="expression" priority="33" dxfId="2" stopIfTrue="1">
      <formula>($F86="小计")</formula>
    </cfRule>
  </conditionalFormatting>
  <conditionalFormatting sqref="D89">
    <cfRule type="expression" priority="28" dxfId="0" stopIfTrue="1">
      <formula>($A88="*")</formula>
    </cfRule>
    <cfRule type="expression" priority="29" dxfId="1" stopIfTrue="1">
      <formula>(LEFT($A88,1)="∑")</formula>
    </cfRule>
    <cfRule type="expression" priority="30" dxfId="2" stopIfTrue="1">
      <formula>($F87="小计")</formula>
    </cfRule>
  </conditionalFormatting>
  <conditionalFormatting sqref="D90">
    <cfRule type="expression" priority="25" dxfId="0" stopIfTrue="1">
      <formula>($A89="*")</formula>
    </cfRule>
    <cfRule type="expression" priority="26" dxfId="1" stopIfTrue="1">
      <formula>(LEFT($A89,1)="∑")</formula>
    </cfRule>
    <cfRule type="expression" priority="27" dxfId="2" stopIfTrue="1">
      <formula>($F88="小计")</formula>
    </cfRule>
  </conditionalFormatting>
  <conditionalFormatting sqref="D91">
    <cfRule type="expression" priority="19" dxfId="0" stopIfTrue="1">
      <formula>($A90="*")</formula>
    </cfRule>
    <cfRule type="expression" priority="20" dxfId="1" stopIfTrue="1">
      <formula>(LEFT($A90,1)="∑")</formula>
    </cfRule>
    <cfRule type="expression" priority="21" dxfId="2" stopIfTrue="1">
      <formula>($F89="小计")</formula>
    </cfRule>
  </conditionalFormatting>
  <conditionalFormatting sqref="D92">
    <cfRule type="expression" priority="22" dxfId="0" stopIfTrue="1">
      <formula>($A91="*")</formula>
    </cfRule>
    <cfRule type="expression" priority="23" dxfId="1" stopIfTrue="1">
      <formula>(LEFT($A91,1)="∑")</formula>
    </cfRule>
    <cfRule type="expression" priority="24" dxfId="2" stopIfTrue="1">
      <formula>($F90="小计")</formula>
    </cfRule>
  </conditionalFormatting>
  <conditionalFormatting sqref="D93">
    <cfRule type="expression" priority="10" dxfId="0" stopIfTrue="1">
      <formula>($A92="*")</formula>
    </cfRule>
    <cfRule type="expression" priority="11" dxfId="1" stopIfTrue="1">
      <formula>(LEFT($A92,1)="∑")</formula>
    </cfRule>
    <cfRule type="expression" priority="12" dxfId="2" stopIfTrue="1">
      <formula>($F91="小计")</formula>
    </cfRule>
  </conditionalFormatting>
  <conditionalFormatting sqref="C45:C52">
    <cfRule type="expression" priority="112" dxfId="0" stopIfTrue="1">
      <formula>($A44="*")</formula>
    </cfRule>
    <cfRule type="expression" priority="113" dxfId="1" stopIfTrue="1">
      <formula>(LEFT($A44,1)="∑")</formula>
    </cfRule>
    <cfRule type="expression" priority="114" dxfId="2" stopIfTrue="1">
      <formula>($F43="小计")</formula>
    </cfRule>
  </conditionalFormatting>
  <conditionalFormatting sqref="C62:C63">
    <cfRule type="expression" priority="64" dxfId="0" stopIfTrue="1">
      <formula>($A61="*")</formula>
    </cfRule>
    <cfRule type="expression" priority="65" dxfId="1" stopIfTrue="1">
      <formula>(LEFT($A61,1)="∑")</formula>
    </cfRule>
    <cfRule type="expression" priority="66" dxfId="2" stopIfTrue="1">
      <formula>($F60="小计")</formula>
    </cfRule>
  </conditionalFormatting>
  <conditionalFormatting sqref="D39:D53">
    <cfRule type="expression" priority="115" dxfId="0" stopIfTrue="1">
      <formula>($A39="*")</formula>
    </cfRule>
    <cfRule type="expression" priority="116" dxfId="1" stopIfTrue="1">
      <formula>(LEFT($A39,1)="∑")</formula>
    </cfRule>
    <cfRule type="expression" priority="117" dxfId="2" stopIfTrue="1">
      <formula>($F38="小计")</formula>
    </cfRule>
  </conditionalFormatting>
  <conditionalFormatting sqref="D55:D76">
    <cfRule type="expression" priority="61" dxfId="0" stopIfTrue="1">
      <formula>($A55="*")</formula>
    </cfRule>
    <cfRule type="expression" priority="62" dxfId="1" stopIfTrue="1">
      <formula>(LEFT($A55,1)="∑")</formula>
    </cfRule>
    <cfRule type="expression" priority="63" dxfId="2" stopIfTrue="1">
      <formula>($F54="小计")</formula>
    </cfRule>
  </conditionalFormatting>
  <conditionalFormatting sqref="D78:D82">
    <cfRule type="expression" priority="124" dxfId="0" stopIfTrue="1">
      <formula>($A77="*")</formula>
    </cfRule>
    <cfRule type="expression" priority="125" dxfId="1" stopIfTrue="1">
      <formula>(LEFT($A77,1)="∑")</formula>
    </cfRule>
    <cfRule type="expression" priority="126" dxfId="2" stopIfTrue="1">
      <formula>($F76="小计")</formula>
    </cfRule>
  </conditionalFormatting>
  <conditionalFormatting sqref="F6:F22">
    <cfRule type="expression" priority="103" dxfId="0" stopIfTrue="1">
      <formula>($A6="*")</formula>
    </cfRule>
    <cfRule type="expression" priority="104" dxfId="1" stopIfTrue="1">
      <formula>(LEFT($A6,1)="∑")</formula>
    </cfRule>
    <cfRule type="expression" priority="105" dxfId="2" stopIfTrue="1">
      <formula>($F6="小计")</formula>
    </cfRule>
  </conditionalFormatting>
  <conditionalFormatting sqref="F39:F52">
    <cfRule type="expression" priority="73" dxfId="2" stopIfTrue="1">
      <formula>($A40="*")</formula>
    </cfRule>
    <cfRule type="expression" priority="74" dxfId="1" stopIfTrue="1">
      <formula>(LEFT($A40,1)="∑")</formula>
    </cfRule>
    <cfRule type="expression" priority="75" dxfId="2" stopIfTrue="1">
      <formula>($F39="小计")</formula>
    </cfRule>
  </conditionalFormatting>
  <conditionalFormatting sqref="F67:F72">
    <cfRule type="expression" priority="55" dxfId="2" stopIfTrue="1">
      <formula>($A67="*")</formula>
    </cfRule>
    <cfRule type="expression" priority="56" dxfId="1" stopIfTrue="1">
      <formula>(LEFT($A67,1)="∑")</formula>
    </cfRule>
    <cfRule type="expression" priority="57" dxfId="2" stopIfTrue="1">
      <formula>($G67="小计")</formula>
    </cfRule>
  </conditionalFormatting>
  <conditionalFormatting sqref="F79:F81">
    <cfRule type="expression" priority="52" dxfId="2" stopIfTrue="1">
      <formula>($A79="*")</formula>
    </cfRule>
    <cfRule type="expression" priority="53" dxfId="1" stopIfTrue="1">
      <formula>(LEFT($A79,1)="∑")</formula>
    </cfRule>
    <cfRule type="expression" priority="54" dxfId="2" stopIfTrue="1">
      <formula>($G79="小计")</formula>
    </cfRule>
  </conditionalFormatting>
  <conditionalFormatting sqref="G55:G82">
    <cfRule type="expression" priority="49" dxfId="0" stopIfTrue="1">
      <formula>($A55="*")</formula>
    </cfRule>
    <cfRule type="expression" priority="50" dxfId="1" stopIfTrue="1">
      <formula>(LEFT($A55,1)="∑")</formula>
    </cfRule>
    <cfRule type="expression" priority="51" dxfId="2" stopIfTrue="1">
      <formula>(#REF!="小计")</formula>
    </cfRule>
  </conditionalFormatting>
  <conditionalFormatting sqref="G88:G92">
    <cfRule type="expression" priority="16" dxfId="0" stopIfTrue="1">
      <formula>($A88="*")</formula>
    </cfRule>
    <cfRule type="expression" priority="17" dxfId="1" stopIfTrue="1">
      <formula>(LEFT($A88,1)="∑")</formula>
    </cfRule>
    <cfRule type="expression" priority="18" dxfId="2" stopIfTrue="1">
      <formula>(#REF!="小计")</formula>
    </cfRule>
  </conditionalFormatting>
  <conditionalFormatting sqref="A4:H4 A5:G5 A6:E22 G6:G22 F35:G35 A36:H36 D37:H37 A54:B54 D54:H54 A55:C61 E55:E76 A83:H83 D84:H84 A85:C86 E85:F85 H85:H86 E86:G86 D87:H87 A88:C93 E88:F92 H88:H93 E93:G93 H55:H82 A62:B82 C64:C76 A23:D23">
    <cfRule type="expression" priority="109" dxfId="0" stopIfTrue="1">
      <formula>($A4="*")</formula>
    </cfRule>
    <cfRule type="expression" priority="110" dxfId="1" stopIfTrue="1">
      <formula>(LEFT($A4,1)="∑")</formula>
    </cfRule>
    <cfRule type="expression" priority="111" dxfId="2" stopIfTrue="1">
      <formula>($F4="小计")</formula>
    </cfRule>
  </conditionalFormatting>
  <conditionalFormatting sqref="A84:B84 H5:H35 A24:G31 A94:H65536 A33:E35 F33:G34">
    <cfRule type="expression" priority="43" dxfId="0" stopIfTrue="1">
      <formula>($A5="*")</formula>
    </cfRule>
    <cfRule type="expression" priority="44" dxfId="1" stopIfTrue="1">
      <formula>(LEFT($A5,1)="∑")</formula>
    </cfRule>
    <cfRule type="expression" priority="45" dxfId="2" stopIfTrue="1">
      <formula>($F5="小计")</formula>
    </cfRule>
  </conditionalFormatting>
  <conditionalFormatting sqref="G23 E23">
    <cfRule type="expression" priority="7" dxfId="0" stopIfTrue="1">
      <formula>($A23="*")</formula>
    </cfRule>
    <cfRule type="expression" priority="8" dxfId="1" stopIfTrue="1">
      <formula>(LEFT($A23,1)="∑")</formula>
    </cfRule>
    <cfRule type="expression" priority="9" dxfId="2" stopIfTrue="1">
      <formula>($F23="小计")</formula>
    </cfRule>
  </conditionalFormatting>
  <conditionalFormatting sqref="A38:E38 G38:H38 G39:G52">
    <cfRule type="expression" priority="118" dxfId="0" stopIfTrue="1">
      <formula>($A38="*")</formula>
    </cfRule>
    <cfRule type="expression" priority="119" dxfId="1" stopIfTrue="1">
      <formula>(LEFT($A38,1)="∑")</formula>
    </cfRule>
    <cfRule type="expression" priority="120" dxfId="2" stopIfTrue="1">
      <formula>(#REF!="小计")</formula>
    </cfRule>
  </conditionalFormatting>
  <conditionalFormatting sqref="A39:C43 A53:C53 E39:E53 H39:H53 G53 A44:B52">
    <cfRule type="expression" priority="121" dxfId="0" stopIfTrue="1">
      <formula>($A39="*")</formula>
    </cfRule>
    <cfRule type="expression" priority="122" dxfId="1" stopIfTrue="1">
      <formula>(LEFT($A39,1)="∑")</formula>
    </cfRule>
    <cfRule type="expression" priority="123" dxfId="2" stopIfTrue="1">
      <formula>($F38="小计")</formula>
    </cfRule>
  </conditionalFormatting>
  <conditionalFormatting sqref="F55:F66 F73:F78 F82">
    <cfRule type="expression" priority="58" dxfId="2" stopIfTrue="1">
      <formula>($A55="*")</formula>
    </cfRule>
    <cfRule type="expression" priority="59" dxfId="1" stopIfTrue="1">
      <formula>(LEFT($A55,1)="∑")</formula>
    </cfRule>
    <cfRule type="expression" priority="60" dxfId="2" stopIfTrue="1">
      <formula>($G55="小计")</formula>
    </cfRule>
  </conditionalFormatting>
  <conditionalFormatting sqref="E78:E82 C78:C82">
    <cfRule type="expression" priority="127" dxfId="0" stopIfTrue="1">
      <formula>($A77="*")</formula>
    </cfRule>
    <cfRule type="expression" priority="128" dxfId="1" stopIfTrue="1">
      <formula>(LEFT($A77,1)="∑")</formula>
    </cfRule>
    <cfRule type="expression" priority="129" dxfId="2" stopIfTrue="1">
      <formula>($F77="小计")</formula>
    </cfRule>
  </conditionalFormatting>
  <dataValidations count="4">
    <dataValidation type="list" allowBlank="1" showInputMessage="1" sqref="E4:E76 E78:E65536">
      <formula1>"-1,0,1,2,3,4,5,6,7,8,9"</formula1>
    </dataValidation>
    <dataValidation type="list" allowBlank="1" showInputMessage="1" sqref="D4:D65536 F38:F52 F55:F82">
      <formula1>"m,m2,m3,mm,km,kg,t,个,台,套,根,块,组,副,座,部,张,孔,排,台班,节,次,工日,天,小时,棵,株,丛,克,吨,升"</formula1>
    </dataValidation>
    <dataValidation type="list" allowBlank="1" showInputMessage="1" sqref="F4:F5 F35:F37">
      <formula1>"请选择汇总方式,按定额汇总,按清单汇总,按清单/定额汇总,按编码汇总,按编码/名称汇总,按名称汇总所有量,按名称汇总一级序号量,按名称汇总一级序号、空序号量,按名称汇总空序号量,按名称/规格汇总所有量,按一级序号汇总,按备注汇总"</formula1>
    </dataValidation>
    <dataValidation type="list" allowBlank="1" showInputMessage="1" sqref="H4:H65536">
      <formula1>"√,×,?,★,＼"</formula1>
    </dataValidation>
  </dataValidations>
  <printOptions/>
  <pageMargins left="0.4722222222222222" right="0" top="0.7083333333333334" bottom="0.5118055555555555" header="0.3145833333333333" footer="0.2361111111111111"/>
  <pageSetup fitToHeight="0" fitToWidth="1" horizontalDpi="600" verticalDpi="600" orientation="portrait" paperSize="9"/>
  <headerFooter alignWithMargins="0">
    <oddFooter>&amp;R&amp;10第&amp;P页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Bella</cp:lastModifiedBy>
  <cp:lastPrinted>2016-05-05T05:02:33Z</cp:lastPrinted>
  <dcterms:created xsi:type="dcterms:W3CDTF">1996-12-17T01:32:42Z</dcterms:created>
  <dcterms:modified xsi:type="dcterms:W3CDTF">2022-03-23T09:48:23Z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r">
    <vt:lpwstr>BjI</vt:lpwstr>
  </property>
  <property fmtid="{D5CDD505-2E9C-101B-9397-08002B2CF9AE}" pid="4" name="jMc">
    <vt:lpwstr>0</vt:lpwstr>
  </property>
  <property fmtid="{D5CDD505-2E9C-101B-9397-08002B2CF9AE}" pid="5" name="s">
    <vt:lpwstr>1</vt:lpwstr>
  </property>
  <property fmtid="{D5CDD505-2E9C-101B-9397-08002B2CF9AE}" pid="6" name="jsgXSW">
    <vt:lpwstr>2</vt:lpwstr>
  </property>
  <property fmtid="{D5CDD505-2E9C-101B-9397-08002B2CF9AE}" pid="7" name="gjLCFH">
    <vt:lpwstr>表格名</vt:lpwstr>
  </property>
  <property fmtid="{D5CDD505-2E9C-101B-9397-08002B2CF9AE}" pid="8" name="GjJj">
    <vt:lpwstr>施工</vt:lpwstr>
  </property>
  <property fmtid="{D5CDD505-2E9C-101B-9397-08002B2CF9AE}" pid="9" name="fdgjs">
    <vt:lpwstr>1</vt:lpwstr>
  </property>
  <property fmtid="{D5CDD505-2E9C-101B-9397-08002B2CF9AE}" pid="10" name="fdbl">
    <vt:lpwstr>1</vt:lpwstr>
  </property>
  <property fmtid="{D5CDD505-2E9C-101B-9397-08002B2CF9AE}" pid="11" name="fdbz">
    <vt:lpwstr>1</vt:lpwstr>
  </property>
  <property fmtid="{D5CDD505-2E9C-101B-9397-08002B2CF9AE}" pid="12" name="h">
    <vt:lpwstr>6</vt:lpwstr>
  </property>
  <property fmtid="{D5CDD505-2E9C-101B-9397-08002B2CF9AE}" pid="13" name="gssz">
    <vt:lpwstr>/P6m6vbq97tWs9nbsaRWpveyrfW7pKbmp6as8ru3o6WkpKGnoLOmx4inp7nru7a2psaJp6z9u6Sptabq9ur3uyfDsqRWpveyrfW7pKbmp6as8ru3paStr6Olo7Wmx4inp7nru7a2qbWm6vbq97tW1bnesqRWpveyrfW7pKbmp6as8ru3o6WkpKGnoLOmx4inp7nru7a2psaJp6z9u6Sptaa37/4+</vt:lpwstr>
  </property>
  <property fmtid="{D5CDD505-2E9C-101B-9397-08002B2CF9AE}" pid="14" name="cr">
    <vt:lpwstr>MA</vt:lpwstr>
  </property>
  <property fmtid="{D5CDD505-2E9C-101B-9397-08002B2CF9AE}" pid="15" name="GJBZ">
    <vt:lpwstr>&lt;d&gt;&lt;d mc="普通"&gt;&lt;rd ZJ="3" BZ="0.0554886"/&gt;&lt;rd ZJ="4" BZ="0.0986464"/&gt;&lt;rd ZJ="5" BZ="0.154135"/&gt;&lt;rd ZJ="6" BZ="0.2219544"/&gt;&lt;rd ZJ="6.5" BZ="0.2604881"/&gt;&lt;rd ZJ="7" BZ="0.3021046"/&gt;&lt;rd ZJ="8" BZ="0.3945856"/&gt;&lt;rd ZJ="9" BZ="0.4993974"/&gt;&lt;rd ZJ="10" BZ="0.61654"</vt:lpwstr>
  </property>
  <property fmtid="{D5CDD505-2E9C-101B-9397-08002B2CF9AE}" pid="16" name="GJBZ">
    <vt:lpwstr>/&gt;&lt;rd ZJ="12" BZ="0.8878176"/&gt;&lt;rd ZJ="14" BZ="1.208418"/&gt;&lt;rd ZJ="16" BZ="1.578342"/&gt;&lt;rd ZJ="18" BZ="1.99759"/&gt;&lt;rd ZJ="20" BZ="2.46616"/&gt;&lt;rd ZJ="22" BZ="2.984054"/&gt;&lt;rd ZJ="25" BZ="3.853375"/&gt;&lt;rd ZJ="28" BZ="4.833673"/&gt;&lt;rd ZJ="30" BZ="5.54886"/&gt;&lt;rd ZJ="32" </vt:lpwstr>
  </property>
  <property fmtid="{D5CDD505-2E9C-101B-9397-08002B2CF9AE}" pid="17" name="GJBZ">
    <vt:lpwstr>BZ="6.31337"/&gt;&lt;rd ZJ="36" BZ="7.990358"/&gt;&lt;rd ZJ="38" BZ="8.9028376"/&gt;&lt;rd ZJ="40" BZ="9.86464"/&gt;&lt;rd ZJ="50" BZ="15.4135"/&gt;&lt;/d&gt;&lt;d mc="箍筋"&gt;&lt;rd ZJ="3" BZ="0.0554886"/&gt;&lt;rd ZJ="4" BZ="0.0986464"/&gt;&lt;rd ZJ="5" BZ="0.154135"/&gt;&lt;rd ZJ="6" BZ="0.2219544"/&gt;&lt;rd ZJ="6.5"</vt:lpwstr>
  </property>
  <property fmtid="{D5CDD505-2E9C-101B-9397-08002B2CF9AE}" pid="18" name="GJBZ">
    <vt:lpwstr> BZ="0.2604881"/&gt;&lt;rd ZJ="7" BZ="0.3021046"/&gt;&lt;rd ZJ="8" BZ="0.3945856"/&gt;&lt;rd ZJ="9" BZ="0.4993974"/&gt;&lt;rd ZJ="10" BZ="0.61654"/&gt;&lt;rd ZJ="12" BZ="0.8878176"/&gt;&lt;rd ZJ="14" BZ="1.208418"/&gt;&lt;rd ZJ="16" BZ="1.578342"/&gt;&lt;rd ZJ="18" BZ="1.99759"/&gt;&lt;rd ZJ="20" BZ="2.46616</vt:lpwstr>
  </property>
  <property fmtid="{D5CDD505-2E9C-101B-9397-08002B2CF9AE}" pid="19" name="GJBZ">
    <vt:lpwstr>"/&gt;&lt;rd ZJ="22" BZ="2.984054"/&gt;&lt;rd ZJ="25" BZ="3.853375"/&gt;&lt;rd ZJ="28" BZ="4.833673"/&gt;&lt;rd ZJ="30" BZ="5.54886"/&gt;&lt;rd ZJ="32" BZ="6.31337"/&gt;&lt;rd ZJ="36" BZ="7.990358"/&gt;&lt;rd ZJ="38" BZ="8.9028376"/&gt;&lt;rd ZJ="40" BZ="9.86464"/&gt;&lt;rd ZJ="50" BZ="15.4135"/&gt;&lt;/d&gt;&lt;d mc="冷</vt:lpwstr>
  </property>
  <property fmtid="{D5CDD505-2E9C-101B-9397-08002B2CF9AE}" pid="20" name="GJBZ">
    <vt:lpwstr>轧扭"&gt;&lt;rd ZJ="6.5" BZ="0.232"/&gt;&lt;rd ZJ="8" BZ="0.356"/&gt;&lt;rd ZJ="10" BZ="0.536"/&gt;&lt;rd ZJ="12" BZ="0.733"/&gt;&lt;rd ZJ="12-菱" BZ="0.768"/&gt;&lt;rd ZJ="14" BZ="1.042"/&gt;&lt;/d&gt;&lt;d mc="冷轧"&gt;&lt;rd ZJ="4" BZ="0.099"/&gt;&lt;rd ZJ="4.5" BZ="0.125"/&gt;&lt;rd ZJ="5" BZ="0.154"/&gt;&lt;rd ZJ="5.5" BZ="0.</vt:lpwstr>
  </property>
  <property fmtid="{D5CDD505-2E9C-101B-9397-08002B2CF9AE}" pid="21" name="GJBZ">
    <vt:lpwstr>186"/&gt;&lt;rd ZJ="6" BZ="0.222"/&gt;&lt;rd ZJ="6.5" BZ="0.261"/&gt;&lt;rd ZJ="7" BZ="0.302"/&gt;&lt;rd ZJ="7.5" BZ="0.347"/&gt;&lt;rd ZJ="8" BZ="0.395"/&gt;&lt;rd ZJ="8.5" BZ="0.445"/&gt;&lt;rd ZJ="9" BZ="0.499"/&gt;&lt;rd ZJ="9.5" BZ="0.556"/&gt;&lt;rd ZJ="10" BZ="0.617"/&gt;&lt;rd ZJ="10.5" BZ="0.679"/&gt;&lt;rd ZJ=</vt:lpwstr>
  </property>
  <property fmtid="{D5CDD505-2E9C-101B-9397-08002B2CF9AE}" pid="22" name="GJBZ">
    <vt:lpwstr>"11" BZ="0.746"/&gt;&lt;rd ZJ="11.5" BZ="0.815"/&gt;&lt;rd ZJ="12" BZ="0.888"/&gt;&lt;/d&gt;&lt;d mc="冷轧直筋"&gt;&lt;rd ZJ="4" BZ="0.099"/&gt;&lt;rd ZJ="4.5" BZ="0.125"/&gt;&lt;rd ZJ="5" BZ="0.154"/&gt;&lt;rd ZJ="5.5" BZ="0.186"/&gt;&lt;rd ZJ="6" BZ="0.222"/&gt;&lt;rd ZJ="6.5" BZ="0.261"/&gt;&lt;rd ZJ="7" BZ="0.302"/&gt;&lt;rd </vt:lpwstr>
  </property>
  <property fmtid="{D5CDD505-2E9C-101B-9397-08002B2CF9AE}" pid="23" name="GJBZ">
    <vt:lpwstr>ZJ="7.5" BZ="0.347"/&gt;&lt;rd ZJ="8" BZ="0.395"/&gt;&lt;rd ZJ="8.5" BZ="0.445"/&gt;&lt;rd ZJ="9" BZ="0.499"/&gt;&lt;rd ZJ="9.5" BZ="0.556"/&gt;&lt;rd ZJ="10" BZ="0.617"/&gt;&lt;rd ZJ="10.5" BZ="0.679"/&gt;&lt;rd ZJ="11" BZ="0.746"/&gt;&lt;rd ZJ="11.5" BZ="0.815"/&gt;&lt;rd ZJ="12" BZ="0.888"/&gt;&lt;/d&gt;&lt;d mc="冷轧箍</vt:lpwstr>
  </property>
  <property fmtid="{D5CDD505-2E9C-101B-9397-08002B2CF9AE}" pid="24" name="GJBZ">
    <vt:lpwstr>筋"&gt;&lt;rd ZJ="4" BZ="0.099"/&gt;&lt;rd ZJ="4.5" BZ="0.125"/&gt;&lt;rd ZJ="5" BZ="0.154"/&gt;&lt;rd ZJ="5.5" BZ="0.186"/&gt;&lt;rd ZJ="6" BZ="0.222"/&gt;&lt;rd ZJ="6.5" BZ="0.261"/&gt;&lt;rd ZJ="7" BZ="0.302"/&gt;&lt;rd ZJ="7.5" BZ="0.347"/&gt;&lt;rd ZJ="8" BZ="0.395"/&gt;&lt;rd ZJ="8.5" BZ="0.445"/&gt;&lt;rd ZJ="9" B</vt:lpwstr>
  </property>
  <property fmtid="{D5CDD505-2E9C-101B-9397-08002B2CF9AE}" pid="25" name="GJBZ_">
    <vt:lpwstr>Z="0.499"/&gt;&lt;rd ZJ="9.5" BZ="0.556"/&gt;&lt;rd ZJ="10" BZ="0.617"/&gt;&lt;rd ZJ="10.5" BZ="0.679"/&gt;&lt;rd ZJ="11" BZ="0.746"/&gt;&lt;rd ZJ="11.5" BZ="0.815"/&gt;&lt;rd ZJ="12" BZ="0.888"/&gt;&lt;/d&gt;&lt;/d&gt;</vt:lpwstr>
  </property>
  <property fmtid="{D5CDD505-2E9C-101B-9397-08002B2CF9AE}" pid="26" name="pProS">
    <vt:lpwstr>1</vt:lpwstr>
  </property>
  <property fmtid="{D5CDD505-2E9C-101B-9397-08002B2CF9AE}" pid="27" name="fdxmtz">
    <vt:lpwstr>1</vt:lpwstr>
  </property>
  <property fmtid="{D5CDD505-2E9C-101B-9397-08002B2CF9AE}" pid="28" name="fdbw">
    <vt:lpwstr>1</vt:lpwstr>
  </property>
  <property fmtid="{D5CDD505-2E9C-101B-9397-08002B2CF9AE}" pid="29" name="fddw">
    <vt:lpwstr>1</vt:lpwstr>
  </property>
  <property fmtid="{D5CDD505-2E9C-101B-9397-08002B2CF9AE}" pid="30" name="HzhSbMo">
    <vt:lpwstr>0</vt:lpwstr>
  </property>
  <property fmtid="{D5CDD505-2E9C-101B-9397-08002B2CF9AE}" pid="31" name="HzZe">
    <vt:lpwstr>0</vt:lpwstr>
  </property>
  <property fmtid="{D5CDD505-2E9C-101B-9397-08002B2CF9AE}" pid="32" name="IsBl">
    <vt:lpwstr>1</vt:lpwstr>
  </property>
  <property fmtid="{D5CDD505-2E9C-101B-9397-08002B2CF9AE}" pid="33" name="IsXsG">
    <vt:lpwstr>1</vt:lpwstr>
  </property>
  <property fmtid="{D5CDD505-2E9C-101B-9397-08002B2CF9AE}" pid="34" name="mr">
    <vt:lpwstr>0</vt:lpwstr>
  </property>
  <property fmtid="{D5CDD505-2E9C-101B-9397-08002B2CF9AE}" pid="35" name="corS">
    <vt:lpwstr>16711680</vt:lpwstr>
  </property>
  <property fmtid="{D5CDD505-2E9C-101B-9397-08002B2CF9AE}" pid="36" name="lastJsgH">
    <vt:lpwstr>汇总表</vt:lpwstr>
  </property>
  <property fmtid="{D5CDD505-2E9C-101B-9397-08002B2CF9AE}" pid="37" name="var.sys">
    <vt:lpwstr>cHIqYj87emZ7N7M1P1cnEGBdzCp+YzfYQVU0NldUUiw1P1clVrUlOSpiPzt6Zns3szU/VyQIeWn6Kn5jNyglOSpiPzt6Zns3tz1WABUNdW73Kn5jNyglOSpiPzt6Zns3t3RwKEE2LF+3Kn5jNyglOSpiPzt6Zns3uHkBH21PQVbCKn5jNyglOSpiPzt6Zns3tz1JCXU4Q12xKn5jNyglOSpiPzt6Zns3wwl8Uls4Q12xKn5jNyglOSpiPzt6Zns</vt:lpwstr>
  </property>
  <property fmtid="{D5CDD505-2E9C-101B-9397-08002B2CF9AE}" pid="38" name="var.sys">
    <vt:lpwstr>3u3keOFs4Q12xKn5jNyglOSpiPzt6Zns3u3keOCYrwSp+YzcoJTkqYj87emZ7N8MSYVlWOENdsSp+YzcoJTkqYj87emZ7N7t5HjgmNTs00Cp+Yzc4Kioo3gbyK88+2y7XNd8lOSo7Y3I+</vt:lpwstr>
  </property>
  <property fmtid="{D5CDD505-2E9C-101B-9397-08002B2CF9AE}" pid="39" name="I">
    <vt:lpwstr>4E35A603087449009CF4DA1EE7E134CD</vt:lpwstr>
  </property>
  <property fmtid="{D5CDD505-2E9C-101B-9397-08002B2CF9AE}" pid="40" name="KSOProductBuildV">
    <vt:lpwstr>2052-11.1.0.11365</vt:lpwstr>
  </property>
</Properties>
</file>